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DieseArbeitsmappe"/>
  <mc:AlternateContent xmlns:mc="http://schemas.openxmlformats.org/markup-compatibility/2006">
    <mc:Choice Requires="x15">
      <x15ac:absPath xmlns:x15ac="http://schemas.microsoft.com/office/spreadsheetml/2010/11/ac" url="I:\ABTEILUNG_62\621\_Allgemein\ESF u. LANDESPROJEKTE\Landes-Projekte\Aufrufverfahren\Landesaufruf 2026_Digi-Scouts_Von Hand zu Hand_Ältere\Aufrufdokumente\"/>
    </mc:Choice>
  </mc:AlternateContent>
  <xr:revisionPtr revIDLastSave="0" documentId="13_ncr:1_{86CBF5B0-9E86-4ED6-B0AB-1D0A5103B214}" xr6:coauthVersionLast="47" xr6:coauthVersionMax="47" xr10:uidLastSave="{00000000-0000-0000-0000-000000000000}"/>
  <bookViews>
    <workbookView xWindow="-109" yWindow="-109" windowWidth="26301" windowHeight="15800" xr2:uid="{00000000-000D-0000-FFFF-FFFF00000000}"/>
  </bookViews>
  <sheets>
    <sheet name="Anmeldeformular Digi-Scout" sheetId="1" r:id="rId1"/>
    <sheet name="Check" sheetId="6" state="hidden" r:id="rId2"/>
    <sheet name="DokuBogen" sheetId="2" state="hidden" r:id="rId3"/>
    <sheet name="DOKU_Verk" sheetId="18" state="hidden" r:id="rId4"/>
    <sheet name="Auswahl" sheetId="4" state="hidden" r:id="rId5"/>
    <sheet name="HSOB" sheetId="20" state="hidden" r:id="rId6"/>
    <sheet name="GK" sheetId="3" state="hidden" r:id="rId7"/>
    <sheet name="Pachse" sheetId="15" state="hidden" r:id="rId8"/>
    <sheet name="Aktion" sheetId="16" state="hidden" r:id="rId9"/>
    <sheet name="JC" sheetId="23" state="hidden" r:id="rId10"/>
    <sheet name="Intern" sheetId="7" state="hidden" r:id="rId11"/>
    <sheet name="FAnsatz" sheetId="14" state="hidden" r:id="rId12"/>
    <sheet name="Plstg" sheetId="21" state="hidden" r:id="rId13"/>
    <sheet name="ZG" sheetId="11" state="hidden" r:id="rId14"/>
    <sheet name="fehl.Kofi" sheetId="22" state="hidden" r:id="rId15"/>
    <sheet name="Bedarfbest" sheetId="17" state="hidden" r:id="rId16"/>
    <sheet name="Namen" sheetId="19" state="hidden" r:id="rId17"/>
    <sheet name="Namenliste" sheetId="8" state="hidden" r:id="rId18"/>
    <sheet name="Datenbank_Ende" sheetId="9" state="hidden" r:id="rId19"/>
  </sheets>
  <externalReferences>
    <externalReference r:id="rId20"/>
  </externalReferences>
  <definedNames>
    <definedName name="_xlnm._FilterDatabase" localSheetId="6" hidden="1">GK!$A$2:$B$39</definedName>
    <definedName name="aBund">'Anmeldeformular Digi-Scout'!$E$66</definedName>
    <definedName name="Akauswahl">Auswahl!$C$2</definedName>
    <definedName name="Aktion">Auswahl!$D$7</definedName>
    <definedName name="Aktionauswahl">Auswahl!$C$7</definedName>
    <definedName name="Aktionliste">Aktion!$A$2:$A$3</definedName>
    <definedName name="AktionlisteGesamt">Aktion!$F$2:$F$10</definedName>
    <definedName name="aktivesf">'Anmeldeformular Digi-Scout'!#REF!</definedName>
    <definedName name="aktivkofi">'Anmeldeformular Digi-Scout'!$L$82</definedName>
    <definedName name="andeinnahmen">'Anmeldeformular Digi-Scout'!#REF!</definedName>
    <definedName name="andland1jahr">'Anmeldeformular Digi-Scout'!#REF!</definedName>
    <definedName name="andland2jahr">'Anmeldeformular Digi-Scout'!$P$70</definedName>
    <definedName name="andland3jahr">'Anmeldeformular Digi-Scout'!$S$70</definedName>
    <definedName name="andlandges">'Anmeldeformular Digi-Scout'!$M$70</definedName>
    <definedName name="Anmeldeingang">Intern!$B$3</definedName>
    <definedName name="Anmeldenummer">Intern!$A$3</definedName>
    <definedName name="Anspranrede">'Anmeldeformular Digi-Scout'!$B$21</definedName>
    <definedName name="ansprmail">'Anmeldeformular Digi-Scout'!$L$23</definedName>
    <definedName name="Ansprname">'Anmeldeformular Digi-Scout'!$F$21</definedName>
    <definedName name="ansprtel">'Anmeldeformular Digi-Scout'!$B$23</definedName>
    <definedName name="Ansprvorname">'Anmeldeformular Digi-Scout'!$P$21</definedName>
    <definedName name="anteilnettoandere">'Anmeldeformular Digi-Scout'!#REF!</definedName>
    <definedName name="Anteilnettoesf">'Anmeldeformular Digi-Scout'!#REF!</definedName>
    <definedName name="anteilnettokofi">'Anmeldeformular Digi-Scout'!#REF!</definedName>
    <definedName name="asyl1jahr">'Anmeldeformular Digi-Scout'!#REF!</definedName>
    <definedName name="asyl2jahr">'Anmeldeformular Digi-Scout'!#REF!</definedName>
    <definedName name="asyl3jahr">'Anmeldeformular Digi-Scout'!#REF!</definedName>
    <definedName name="asyl4jahr">'Anmeldeformular Digi-Scout'!#REF!</definedName>
    <definedName name="asyl5jahr">'Anmeldeformular Digi-Scout'!#REF!</definedName>
    <definedName name="asylges">'Anmeldeformular Digi-Scout'!#REF!</definedName>
    <definedName name="AZvorprojekt">'Anmeldeformular Digi-Scout'!$X$35</definedName>
    <definedName name="Ba1jahr">'Anmeldeformular Digi-Scout'!#REF!</definedName>
    <definedName name="ba2jahr">'Anmeldeformular Digi-Scout'!$P$62</definedName>
    <definedName name="ba3jahr">'Anmeldeformular Digi-Scout'!$S$62</definedName>
    <definedName name="BAges">'Anmeldeformular Digi-Scout'!$M$62</definedName>
    <definedName name="BAinstit">'Anmeldeformular Digi-Scout'!#REF!</definedName>
    <definedName name="Bearbeiter">Intern!#REF!</definedName>
    <definedName name="Bedarf">'Anmeldeformular Digi-Scout'!$B$99</definedName>
    <definedName name="Bedarfbest">Bedarfbest!$A$1:$A$6</definedName>
    <definedName name="Bedarfbestauswahl">Auswahl!$C$29</definedName>
    <definedName name="Bedarfbestliste">Bedarfbest!$A$1:$A$6</definedName>
    <definedName name="Beginn">'Anmeldeformular Digi-Scout'!$B$34</definedName>
    <definedName name="Berat">GK!#REF!</definedName>
    <definedName name="Berat1">GK!#REF!</definedName>
    <definedName name="Berat2">GK!#REF!</definedName>
    <definedName name="Beratauswahl">GK!#REF!</definedName>
    <definedName name="Beraterliste">GK!$B$1:$B$39</definedName>
    <definedName name="Beraternamen">HSOB!$A$1:$B$4</definedName>
    <definedName name="BewertungBS">Auswahl!$C$28</definedName>
    <definedName name="Bewertungspunkte">DokuBogen!$AD$58</definedName>
    <definedName name="bm3jahr">'Anmeldeformular Digi-Scout'!$S$64</definedName>
    <definedName name="Chartaauswahl">Auswahl!$C$12</definedName>
    <definedName name="corona">'Anmeldeformular Digi-Scout'!#REF!</definedName>
    <definedName name="Coronaerläuterung">'Anmeldeformular Digi-Scout'!#REF!</definedName>
    <definedName name="Datenzeile">Intern!#REF!</definedName>
    <definedName name="Dokuaktionauswahl">Auswahl!$C$34</definedName>
    <definedName name="Dokufansatzauswahl">Auswahl!$C$35</definedName>
    <definedName name="DokuPauswahl">Auswahl!$C$33</definedName>
    <definedName name="_xlnm.Print_Area" localSheetId="0">'Anmeldeformular Digi-Scout'!$A$1:$AB$121</definedName>
    <definedName name="_xlnm.Print_Area" localSheetId="1">Check!$A$1:$D$52</definedName>
    <definedName name="_xlnm.Print_Area" localSheetId="2">DokuBogen!$A$1:$AF$85</definedName>
    <definedName name="edwd">Auswahl!$D$3</definedName>
    <definedName name="edwdAuswahl">Auswahl!$C$3</definedName>
    <definedName name="eigen1jahr">'Anmeldeformular Digi-Scout'!#REF!</definedName>
    <definedName name="eigen2jahr">'Anmeldeformular Digi-Scout'!$P$74</definedName>
    <definedName name="eigen3jahr">'Anmeldeformular Digi-Scout'!$S$74</definedName>
    <definedName name="eigen5jahr">'Anmeldeformular Digi-Scout'!#REF!</definedName>
    <definedName name="eigenges">'Anmeldeformular Digi-Scout'!$M$74</definedName>
    <definedName name="einnahmen1jahr">'Anmeldeformular Digi-Scout'!#REF!</definedName>
    <definedName name="einnahmen2jahr">'Anmeldeformular Digi-Scout'!$P$78</definedName>
    <definedName name="einnahmen3jahr">'Anmeldeformular Digi-Scout'!$S$78</definedName>
    <definedName name="einnahmenges">'Anmeldeformular Digi-Scout'!$M$78</definedName>
    <definedName name="Ende">'Anmeldeformular Digi-Scout'!$F$34</definedName>
    <definedName name="Entschuldung">Auswahl!$C$21</definedName>
    <definedName name="Erfasser">Intern!#REF!</definedName>
    <definedName name="esf1jahr">'Anmeldeformular Digi-Scout'!#REF!</definedName>
    <definedName name="esf2jahr">'Anmeldeformular Digi-Scout'!#REF!</definedName>
    <definedName name="esf3jahr">'Anmeldeformular Digi-Scout'!#REF!</definedName>
    <definedName name="esfges">'Anmeldeformular Digi-Scout'!#REF!</definedName>
    <definedName name="eurekarlpnr">'Anmeldeformular Digi-Scout'!$Q$26</definedName>
    <definedName name="EuropaIch">Auswahl!$C$22</definedName>
    <definedName name="Fansatz">Auswahl!$D$8</definedName>
    <definedName name="FAnsatzAuswahlen">FAnsatz!$A$1:$S$1</definedName>
    <definedName name="Fansatzliste">FAnsatz!$A$2:$A$14</definedName>
    <definedName name="FansatzlisteGesamt">FAnsatz!$Q$2:$Q$14</definedName>
    <definedName name="FAnsatzlisteVersatz">Auswahl!$E$8</definedName>
    <definedName name="fehl.kofi">fehl.Kofi!$A$1:$A$3</definedName>
    <definedName name="fehl.Kofiauswahl">Auswahl!$C$37</definedName>
    <definedName name="FehlendeAngaben">Check!#REF!</definedName>
    <definedName name="Foeansatzlisteges">FAnsatz!$Q$2:$Q$19</definedName>
    <definedName name="Foeauswahl">Auswahl!$C$8</definedName>
    <definedName name="Foed1jahr">Intern!#REF!</definedName>
    <definedName name="foed2jahr">Intern!#REF!</definedName>
    <definedName name="Foedges">Intern!#REF!</definedName>
    <definedName name="FProjBeginn">Namenliste!$B$192</definedName>
    <definedName name="FristEingang">Namenliste!$B$194</definedName>
    <definedName name="GEK">Auswahl!$D$5</definedName>
    <definedName name="GKAuswahl">Auswahl!$C$5</definedName>
    <definedName name="GKListe">GK!$A$1:$B$39</definedName>
    <definedName name="Gleichstellungsauswahl">Auswahl!$C$15</definedName>
    <definedName name="HSOB">Auswahl!$E$5</definedName>
    <definedName name="Indikator">'Anmeldeformular Digi-Scout'!$B$115</definedName>
    <definedName name="Inhalte">'Anmeldeformular Digi-Scout'!$B$116</definedName>
    <definedName name="intervesf">'Anmeldeformular Digi-Scout'!$T$82</definedName>
    <definedName name="intervmsagd">'Anmeldeformular Digi-Scout'!#REF!</definedName>
    <definedName name="jm3jahr">'Anmeldeformular Digi-Scout'!$S$67</definedName>
    <definedName name="Jobcenter">'Anmeldeformular Digi-Scout'!$H$92</definedName>
    <definedName name="jobcenter1jahr">'Anmeldeformular Digi-Scout'!#REF!</definedName>
    <definedName name="jobcenter2jahr">'Anmeldeformular Digi-Scout'!$P$72</definedName>
    <definedName name="jobcenter3jahr">'Anmeldeformular Digi-Scout'!$S$72</definedName>
    <definedName name="jobcenterges">'Anmeldeformular Digi-Scout'!$M$72</definedName>
    <definedName name="KMU">'Anmeldeformular Digi-Scout'!$F$56</definedName>
    <definedName name="kom1jahr">'Anmeldeformular Digi-Scout'!#REF!</definedName>
    <definedName name="kom2jahr">'Anmeldeformular Digi-Scout'!$P$71</definedName>
    <definedName name="kom3jahr">'Anmeldeformular Digi-Scout'!$S$71</definedName>
    <definedName name="komges">'Anmeldeformular Digi-Scout'!$M$71</definedName>
    <definedName name="Kontakte">'Anmeldeformular Digi-Scout'!#REF!</definedName>
    <definedName name="Koop">'Anmeldeformular Digi-Scout'!$B$120</definedName>
    <definedName name="Kost1jahr">'Anmeldeformular Digi-Scout'!#REF!</definedName>
    <definedName name="Kost2jahr">'Anmeldeformular Digi-Scout'!$P$61</definedName>
    <definedName name="kost3jahr">'Anmeldeformular Digi-Scout'!$S$61</definedName>
    <definedName name="kostges">'Anmeldeformular Digi-Scout'!$M$61</definedName>
    <definedName name="Laufzeit">Auswahl!$B$31</definedName>
    <definedName name="LDKom">'Anmeldeformular Digi-Scout'!$E$67</definedName>
    <definedName name="ltganrede">'Anmeldeformular Digi-Scout'!$B$18</definedName>
    <definedName name="ltgname">'Anmeldeformular Digi-Scout'!$H$18</definedName>
    <definedName name="ltgtitel">'Anmeldeformular Digi-Scout'!$D$18</definedName>
    <definedName name="ltgvorname">'Anmeldeformular Digi-Scout'!$P$18</definedName>
    <definedName name="mastd1jahr">'Anmeldeformular Digi-Scout'!#REF!</definedName>
    <definedName name="mastd2jahr">'Anmeldeformular Digi-Scout'!$P$63</definedName>
    <definedName name="mastd3jahr">'Anmeldeformular Digi-Scout'!$S$63</definedName>
    <definedName name="MASTDemail">'Anmeldeformular Digi-Scout'!#REF!</definedName>
    <definedName name="mastdges">'Anmeldeformular Digi-Scout'!$M$63</definedName>
    <definedName name="MASTDinst">'Anmeldeformular Digi-Scout'!#REF!</definedName>
    <definedName name="MASTDtel">'Anmeldeformular Digi-Scout'!#REF!</definedName>
    <definedName name="mb1jahr">'Anmeldeformular Digi-Scout'!#REF!</definedName>
    <definedName name="mb2jahr">'Anmeldeformular Digi-Scout'!$P$64</definedName>
    <definedName name="mbges">'Anmeldeformular Digi-Scout'!$M$64</definedName>
    <definedName name="Methode">'Anmeldeformular Digi-Scout'!$B$120</definedName>
    <definedName name="mffKI1jahr">'Anmeldeformular Digi-Scout'!#REF!</definedName>
    <definedName name="mffKI2jahr">'Anmeldeformular Digi-Scout'!$P$65</definedName>
    <definedName name="mffki3jahr">'Anmeldeformular Digi-Scout'!$S$65</definedName>
    <definedName name="mffKIges">'Anmeldeformular Digi-Scout'!$M$65</definedName>
    <definedName name="Migrat">'Anmeldeformular Digi-Scout'!$H$53</definedName>
    <definedName name="mj1jahr">'Anmeldeformular Digi-Scout'!#REF!</definedName>
    <definedName name="mj2jahr">'Anmeldeformular Digi-Scout'!$P$67</definedName>
    <definedName name="mjges">'Anmeldeformular Digi-Scout'!$M$67</definedName>
    <definedName name="mkuem1jahr">'Anmeldeformular Digi-Scout'!#REF!</definedName>
    <definedName name="mkuem2jahr">'Anmeldeformular Digi-Scout'!$P$69</definedName>
    <definedName name="mkuem3jahr">'Anmeldeformular Digi-Scout'!$S$69</definedName>
    <definedName name="mkuemges">'Anmeldeformular Digi-Scout'!$M$69</definedName>
    <definedName name="mwg1jahr">'Anmeldeformular Digi-Scout'!#REF!</definedName>
    <definedName name="mwg2jahr">'Anmeldeformular Digi-Scout'!$P$66</definedName>
    <definedName name="mwg3jahr">'Anmeldeformular Digi-Scout'!$S$66</definedName>
    <definedName name="mwgges">'Anmeldeformular Digi-Scout'!$M$66</definedName>
    <definedName name="mwvlw1jahr">'Anmeldeformular Digi-Scout'!#REF!</definedName>
    <definedName name="mwvlw2jahr">'Anmeldeformular Digi-Scout'!$P$68</definedName>
    <definedName name="mwvlw3jahr">'Anmeldeformular Digi-Scout'!$S$68</definedName>
    <definedName name="mwvlwges">'Anmeldeformular Digi-Scout'!$M$68</definedName>
    <definedName name="Nachhaltigkeitsauswahl">Auswahl!$C$18</definedName>
    <definedName name="neufass">Intern!$C$3</definedName>
    <definedName name="Nichtdiskriminierungsauswahl">Auswahl!$C$16</definedName>
    <definedName name="nrvorprojekt">'Anmeldeformular Digi-Scout'!$W$34:$AA$34</definedName>
    <definedName name="Nummer">'Anmeldeformular Digi-Scout'!#REF!</definedName>
    <definedName name="Pachse">Auswahl!$D$6</definedName>
    <definedName name="Pachseauswahl">Auswahl!$C$6</definedName>
    <definedName name="Pachsekurz">Auswahl!$E$6</definedName>
    <definedName name="Pachseliste">Pachse!$A$2:$A$5</definedName>
    <definedName name="pauschale">'Anmeldeformular Digi-Scout'!$Y$66</definedName>
    <definedName name="Pfortschritt">'Anmeldeformular Digi-Scout'!#REF!</definedName>
    <definedName name="PK">Auswahl!$D$11</definedName>
    <definedName name="PkostAG">'Anmeldeformular Digi-Scout'!$E$76</definedName>
    <definedName name="Plpausch">'Anmeldeformular Digi-Scout'!#REF!</definedName>
    <definedName name="Plstg">Auswahl!$D$9</definedName>
    <definedName name="Plstgansatzliste">FAnsatz!$A$1:$S$1</definedName>
    <definedName name="Plstgansatzlisteversatz">Auswahl!$F$9</definedName>
    <definedName name="PlstgAuswahl">Auswahl!$C$9</definedName>
    <definedName name="Plstgauswahlen">Plstg!$1:$1</definedName>
    <definedName name="Plstgauswahlgesamt">Plstg!$X$2:$X$6</definedName>
    <definedName name="PLstgkurz">Auswahl!$E$9</definedName>
    <definedName name="Plstgliste">Plstg!$A$2:$A$7</definedName>
    <definedName name="PNaktivkofi">'Anmeldeformular Digi-Scout'!#REF!</definedName>
    <definedName name="Pnrvorgaenger">'Anmeldeformular Digi-Scout'!#REF!</definedName>
    <definedName name="Prio2auswahl">Auswahl!$C$27</definedName>
    <definedName name="Prioauswahl">Auswahl!$C$26</definedName>
    <definedName name="Projektname">Namenliste!$B$195</definedName>
    <definedName name="Projnettokosten">'Anmeldeformular Digi-Scout'!$W$81</definedName>
    <definedName name="Prozaktivkofi">'Anmeldeformular Digi-Scout'!#REF!</definedName>
    <definedName name="Pstruktur">'Anmeldeformular Digi-Scout'!#REF!</definedName>
    <definedName name="Ptitel">'Anmeldeformular Digi-Scout'!$B$31</definedName>
    <definedName name="Querschnittsziele">'Anmeldeformular Digi-Scout'!#REF!</definedName>
    <definedName name="regBed">'Anmeldeformular Digi-Scout'!$B$100</definedName>
    <definedName name="SitZG">'Anmeldeformular Digi-Scout'!$B$105</definedName>
    <definedName name="spenden1jahr">'Anmeldeformular Digi-Scout'!#REF!</definedName>
    <definedName name="spenden2jahr">'Anmeldeformular Digi-Scout'!$P$79</definedName>
    <definedName name="spenden3jahr">'Anmeldeformular Digi-Scout'!$S$79</definedName>
    <definedName name="spendenges">'Anmeldeformular Digi-Scout'!$M$79</definedName>
    <definedName name="SProjbeginn">Namenliste!$B$193</definedName>
    <definedName name="sstgoeffentl1jahr">'Anmeldeformular Digi-Scout'!#REF!</definedName>
    <definedName name="sstgoeffentl2jahr">'Anmeldeformular Digi-Scout'!$P$73</definedName>
    <definedName name="sstgoeffentl3jahr">'Anmeldeformular Digi-Scout'!$S$73</definedName>
    <definedName name="sstgoeffentlges">'Anmeldeformular Digi-Scout'!$M$73</definedName>
    <definedName name="Struktur">'Anmeldeformular Digi-Scout'!$B$108</definedName>
    <definedName name="Temail">'Anmeldeformular Digi-Scout'!$L$15</definedName>
    <definedName name="teurekanr">'Anmeldeformular Digi-Scout'!#REF!</definedName>
    <definedName name="Tfax">'Anmeldeformular Digi-Scout'!$G$15</definedName>
    <definedName name="Tname">'Anmeldeformular Digi-Scout'!$B$11</definedName>
    <definedName name="TNanz">'Anmeldeformular Digi-Scout'!$F$48</definedName>
    <definedName name="TNbes">'Anmeldeformular Digi-Scout'!$F$55</definedName>
    <definedName name="tnentgelt1jahr">'Anmeldeformular Digi-Scout'!#REF!</definedName>
    <definedName name="tnentgelt2jahr">'Anmeldeformular Digi-Scout'!$P$76</definedName>
    <definedName name="tnentgelt3jahr">'Anmeldeformular Digi-Scout'!$S$76</definedName>
    <definedName name="Tnentgeltges">'Anmeldeformular Digi-Scout'!$M$76</definedName>
    <definedName name="TNerhöhterBetreu">'Anmeldeformular Digi-Scout'!#REF!</definedName>
    <definedName name="tngebühren1jahr">'Anmeldeformular Digi-Scout'!#REF!</definedName>
    <definedName name="tngebühren2jahr">'Anmeldeformular Digi-Scout'!$P$77</definedName>
    <definedName name="tngebühren3jahr">'Anmeldeformular Digi-Scout'!$S$77</definedName>
    <definedName name="tngebührenges">'Anmeldeformular Digi-Scout'!$M$77</definedName>
    <definedName name="TNml">'Anmeldeformular Digi-Scout'!$F$50</definedName>
    <definedName name="TNnbinär">'Anmeldeformular Digi-Scout'!$F$51</definedName>
    <definedName name="TNpl">'Anmeldeformular Digi-Scout'!$F$47</definedName>
    <definedName name="TNrlpauswahl">Auswahl!$C$4</definedName>
    <definedName name="TNu25j">'Anmeldeformular Digi-Scout'!$F$51</definedName>
    <definedName name="TNue25">'Anmeldeformular Digi-Scout'!$F$52</definedName>
    <definedName name="TNue45">'Anmeldeformular Digi-Scout'!$F$53</definedName>
    <definedName name="Tnue55">'Anmeldeformular Digi-Scout'!$F$54</definedName>
    <definedName name="TNwbl">'Anmeldeformular Digi-Scout'!$F$49</definedName>
    <definedName name="Tort">'Anmeldeformular Digi-Scout'!$P$13</definedName>
    <definedName name="Tplz">'Anmeldeformular Digi-Scout'!$L$13</definedName>
    <definedName name="Transnationalauswahl">Auswahl!$C$17</definedName>
    <definedName name="Tstraße">'Anmeldeformular Digi-Scout'!$B$13</definedName>
    <definedName name="Ttel">'Anmeldeformular Digi-Scout'!$B$15</definedName>
    <definedName name="Ueregion">'Anmeldeformular Digi-Scout'!$Q$36</definedName>
    <definedName name="VApausch">'Anmeldeformular Digi-Scout'!#REF!</definedName>
    <definedName name="Z_04F5F062_CD85_4BE7_B897_A8C5C601EF7B_.wvu.PrintArea" localSheetId="2" hidden="1">DokuBogen!$A$1:$AF$84</definedName>
    <definedName name="Z_04F5F062_CD85_4BE7_B897_A8C5C601EF7B_.wvu.Rows" localSheetId="0" hidden="1">'Anmeldeformular Digi-Scout'!$412:$65511,'Anmeldeformular Digi-Scout'!#REF!,'Anmeldeformular Digi-Scout'!#REF!,'Anmeldeformular Digi-Scout'!$165:$165</definedName>
    <definedName name="Z_04F5F062_CD85_4BE7_B897_A8C5C601EF7B_.wvu.Rows" localSheetId="2" hidden="1">DokuBogen!$84:$84</definedName>
    <definedName name="Z_EEA7A97B_E2BF_43AD_B211_D284BEE221A1_.wvu.PrintArea" localSheetId="2" hidden="1">DokuBogen!$A$1:$AF$84</definedName>
    <definedName name="Z_EEA7A97B_E2BF_43AD_B211_D284BEE221A1_.wvu.Rows" localSheetId="0" hidden="1">'Anmeldeformular Digi-Scout'!$412:$65511,'Anmeldeformular Digi-Scout'!#REF!,'Anmeldeformular Digi-Scout'!#REF!,'Anmeldeformular Digi-Scout'!$165:$165</definedName>
    <definedName name="Z_EEA7A97B_E2BF_43AD_B211_D284BEE221A1_.wvu.Rows" localSheetId="2" hidden="1">DokuBogen!$84:$84</definedName>
    <definedName name="ZG">Auswahl!$D$10</definedName>
    <definedName name="ZGauswahl">Auswahl!$C$10</definedName>
    <definedName name="ZGliste">ZG!$A$1:$A$8</definedName>
    <definedName name="Zielvorg">'Anmeldeformular Digi-Scout'!$B$103</definedName>
    <definedName name="zuschussuntern1jahr">'Anmeldeformular Digi-Scout'!#REF!</definedName>
    <definedName name="zuschussuntern2jahr">'Anmeldeformular Digi-Scout'!$P$75</definedName>
    <definedName name="zuschussuntern3jahr">'Anmeldeformular Digi-Scout'!$S$75</definedName>
    <definedName name="zuschussunternges">'Anmeldeformular Digi-Scout'!$M$75</definedName>
  </definedNames>
  <calcPr calcId="191029"/>
  <customWorkbookViews>
    <customWorkbookView name="Silvia.Hintz - Persönliche Ansicht" guid="{EEA7A97B-E2BF-43AD-B211-D284BEE221A1}" mergeInterval="0" personalView="1" maximized="1" windowWidth="1276" windowHeight="817" activeSheetId="1"/>
    <customWorkbookView name="FrankGorstelle - Persönliche Ansicht" guid="{04F5F062-CD85-4BE7-B897-A8C5C601EF7B}" mergeInterval="0" personalView="1" maximized="1" windowWidth="1666" windowHeight="761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Y66" i="1" l="1"/>
  <c r="P3" i="7"/>
  <c r="H14" i="2" l="1"/>
  <c r="H13" i="2"/>
  <c r="Y67" i="1"/>
  <c r="W3" i="7"/>
  <c r="S3" i="7"/>
  <c r="P61" i="1" l="1"/>
  <c r="S61" i="1"/>
  <c r="M63" i="1"/>
  <c r="H12" i="2" s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62" i="1"/>
  <c r="B27" i="1"/>
  <c r="Q25" i="1"/>
  <c r="D23" i="6"/>
  <c r="U71" i="2"/>
  <c r="U70" i="2"/>
  <c r="U69" i="2"/>
  <c r="U68" i="2"/>
  <c r="AC42" i="2"/>
  <c r="AC37" i="2"/>
  <c r="CP3" i="7"/>
  <c r="CK3" i="7"/>
  <c r="CF3" i="7"/>
  <c r="BB3" i="7"/>
  <c r="DE3" i="7"/>
  <c r="CU3" i="7"/>
  <c r="AT3" i="7"/>
  <c r="BG3" i="7"/>
  <c r="DT3" i="7"/>
  <c r="ED3" i="7"/>
  <c r="BL3" i="7"/>
  <c r="DJ3" i="7"/>
  <c r="AX3" i="7"/>
  <c r="CZ3" i="7"/>
  <c r="BV3" i="7"/>
  <c r="BQ3" i="7"/>
  <c r="CA3" i="7"/>
  <c r="DO3" i="7"/>
  <c r="DY3" i="7"/>
  <c r="U67" i="2" l="1"/>
  <c r="M61" i="1"/>
  <c r="L82" i="1" s="1"/>
  <c r="AI3" i="7"/>
  <c r="D34" i="6" l="1"/>
  <c r="D42" i="6"/>
  <c r="D41" i="6"/>
  <c r="D40" i="6"/>
  <c r="D39" i="6"/>
  <c r="D16" i="4"/>
  <c r="D18" i="4"/>
  <c r="D17" i="4"/>
  <c r="D15" i="4" l="1" a="1"/>
  <c r="D15" i="4" s="1"/>
  <c r="B23" i="6" l="1"/>
  <c r="D22" i="6" l="1"/>
  <c r="X11" i="1"/>
  <c r="X17" i="1"/>
  <c r="H21" i="2" l="1" a="1"/>
  <c r="H21" i="2" s="1"/>
  <c r="X18" i="1" l="1"/>
  <c r="X12" i="1"/>
  <c r="E8" i="4" l="1"/>
  <c r="P69" i="2" a="1"/>
  <c r="P69" i="2" s="1"/>
  <c r="CT3" i="7"/>
  <c r="BA3" i="7"/>
  <c r="DC3" i="7"/>
  <c r="Q3" i="7"/>
  <c r="DI3" i="7"/>
  <c r="AA3" i="7"/>
  <c r="AC3" i="7"/>
  <c r="AL3" i="7"/>
  <c r="CN3" i="7"/>
  <c r="AW3" i="7"/>
  <c r="DW3" i="7"/>
  <c r="CI3" i="7"/>
  <c r="DM3" i="7"/>
  <c r="BE3" i="7"/>
  <c r="CJ3" i="7"/>
  <c r="X3" i="7"/>
  <c r="Z3" i="7"/>
  <c r="M3" i="7"/>
  <c r="DH3" i="7"/>
  <c r="BT3" i="7"/>
  <c r="DS3" i="7"/>
  <c r="V3" i="7"/>
  <c r="BJ3" i="7"/>
  <c r="AS3" i="7"/>
  <c r="CE3" i="7"/>
  <c r="BP3" i="7"/>
  <c r="CO3" i="7"/>
  <c r="Y3" i="7"/>
  <c r="AJ3" i="7"/>
  <c r="BU3" i="7"/>
  <c r="AM3" i="7"/>
  <c r="BF3" i="7"/>
  <c r="T3" i="7"/>
  <c r="AB3" i="7"/>
  <c r="K3" i="7"/>
  <c r="CY3" i="7"/>
  <c r="BK3" i="7"/>
  <c r="EC3" i="7"/>
  <c r="EB3" i="7"/>
  <c r="BO3" i="7"/>
  <c r="R3" i="7"/>
  <c r="AK3" i="7"/>
  <c r="BY3" i="7"/>
  <c r="BZ3" i="7"/>
  <c r="DD3" i="7"/>
  <c r="DX3" i="7"/>
  <c r="AN3" i="7"/>
  <c r="J3" i="7"/>
  <c r="CX3" i="7"/>
  <c r="AE3" i="7"/>
  <c r="DN3" i="7"/>
  <c r="L3" i="7"/>
  <c r="AD3" i="7"/>
  <c r="U3" i="7"/>
  <c r="CD3" i="7"/>
  <c r="DR3" i="7"/>
  <c r="CS3" i="7"/>
  <c r="N3" i="7"/>
  <c r="A14" i="14" l="1"/>
  <c r="A12" i="14"/>
  <c r="A11" i="14"/>
  <c r="A13" i="14"/>
  <c r="A9" i="14"/>
  <c r="A8" i="14"/>
  <c r="A7" i="14"/>
  <c r="A10" i="14"/>
  <c r="D44" i="6"/>
  <c r="D6" i="6"/>
  <c r="D5" i="6"/>
  <c r="B91" i="1" l="1"/>
  <c r="P71" i="2"/>
  <c r="P70" i="2"/>
  <c r="P68" i="2"/>
  <c r="BN3" i="7"/>
  <c r="CW3" i="7"/>
  <c r="AZ3" i="7"/>
  <c r="BX3" i="7"/>
  <c r="CR3" i="7"/>
  <c r="DB3" i="7"/>
  <c r="CC3" i="7"/>
  <c r="EA3" i="7"/>
  <c r="BI3" i="7"/>
  <c r="DQ3" i="7"/>
  <c r="AV3" i="7"/>
  <c r="EF3" i="7"/>
  <c r="DG3" i="7"/>
  <c r="CH3" i="7"/>
  <c r="BD3" i="7"/>
  <c r="DL3" i="7"/>
  <c r="DV3" i="7"/>
  <c r="BS3" i="7"/>
  <c r="CM3" i="7"/>
  <c r="W65" i="2" l="1"/>
  <c r="B34" i="6"/>
  <c r="B33" i="6"/>
  <c r="B32" i="6"/>
  <c r="E69" i="2"/>
  <c r="P67" i="2"/>
  <c r="B5" i="6"/>
  <c r="B6" i="6"/>
  <c r="D30" i="6" l="1"/>
  <c r="D33" i="6" l="1"/>
  <c r="D32" i="6"/>
  <c r="D31" i="6"/>
  <c r="D10" i="4"/>
  <c r="W12" i="2" l="1"/>
  <c r="AO3" i="7"/>
  <c r="X20" i="1" l="1"/>
  <c r="U3" i="2" l="1"/>
  <c r="X21" i="1" l="1"/>
  <c r="B27" i="6" l="1"/>
  <c r="B95" i="1"/>
  <c r="B51" i="6"/>
  <c r="B46" i="6"/>
  <c r="B35" i="6"/>
  <c r="B93" i="1"/>
  <c r="B64" i="6"/>
  <c r="B92" i="1"/>
  <c r="B58" i="6"/>
  <c r="B42" i="6"/>
  <c r="B39" i="6"/>
  <c r="B66" i="6"/>
  <c r="AM2" i="9"/>
  <c r="H6" i="2"/>
  <c r="F5" i="18"/>
  <c r="D5" i="18"/>
  <c r="F6" i="18"/>
  <c r="D6" i="18"/>
  <c r="J6" i="18"/>
  <c r="O6" i="18"/>
  <c r="J5" i="18"/>
  <c r="O5" i="18"/>
  <c r="H6" i="18"/>
  <c r="H5" i="18"/>
  <c r="E13" i="18"/>
  <c r="D14" i="18"/>
  <c r="D13" i="18"/>
  <c r="C14" i="18"/>
  <c r="B14" i="18"/>
  <c r="B13" i="18"/>
  <c r="C13" i="18"/>
  <c r="W10" i="2"/>
  <c r="AD10" i="2"/>
  <c r="X3" i="2"/>
  <c r="J35" i="2"/>
  <c r="M6" i="18"/>
  <c r="A2" i="16"/>
  <c r="D2" i="4"/>
  <c r="D3" i="4"/>
  <c r="D4" i="4"/>
  <c r="E6" i="4"/>
  <c r="F9" i="4"/>
  <c r="A5" i="21" s="1"/>
  <c r="D21" i="4"/>
  <c r="D22" i="4"/>
  <c r="B31" i="4"/>
  <c r="B4" i="6"/>
  <c r="D4" i="6"/>
  <c r="B7" i="6"/>
  <c r="B8" i="6"/>
  <c r="D8" i="6"/>
  <c r="B9" i="6"/>
  <c r="D10" i="6"/>
  <c r="B12" i="6"/>
  <c r="B13" i="6"/>
  <c r="B14" i="6"/>
  <c r="B16" i="6"/>
  <c r="D16" i="6"/>
  <c r="B17" i="6"/>
  <c r="B18" i="6"/>
  <c r="D18" i="6"/>
  <c r="B19" i="6"/>
  <c r="D19" i="6"/>
  <c r="B20" i="6"/>
  <c r="D20" i="6"/>
  <c r="D21" i="6"/>
  <c r="B22" i="6"/>
  <c r="D45" i="6"/>
  <c r="D46" i="6"/>
  <c r="C48" i="6"/>
  <c r="C49" i="6"/>
  <c r="C2" i="9"/>
  <c r="D2" i="9"/>
  <c r="E2" i="9"/>
  <c r="F2" i="9"/>
  <c r="G2" i="9"/>
  <c r="H2" i="9"/>
  <c r="I2" i="9"/>
  <c r="J2" i="9"/>
  <c r="K2" i="9"/>
  <c r="L2" i="9"/>
  <c r="M2" i="9"/>
  <c r="N2" i="9"/>
  <c r="O2" i="9"/>
  <c r="P2" i="9"/>
  <c r="Q2" i="9"/>
  <c r="R2" i="9"/>
  <c r="S2" i="9"/>
  <c r="T2" i="9"/>
  <c r="U2" i="9"/>
  <c r="V2" i="9"/>
  <c r="W2" i="9"/>
  <c r="X2" i="9"/>
  <c r="Y2" i="9"/>
  <c r="Z2" i="9"/>
  <c r="AA2" i="9"/>
  <c r="AB2" i="9"/>
  <c r="AC2" i="9"/>
  <c r="AD2" i="9"/>
  <c r="AE2" i="9"/>
  <c r="AF2" i="9"/>
  <c r="AG2" i="9"/>
  <c r="AH2" i="9"/>
  <c r="AI2" i="9"/>
  <c r="AN2" i="9"/>
  <c r="AO2" i="9"/>
  <c r="AP2" i="9"/>
  <c r="AQ2" i="9"/>
  <c r="AR2" i="9"/>
  <c r="AS2" i="9"/>
  <c r="AT2" i="9"/>
  <c r="AU2" i="9"/>
  <c r="AZ2" i="9"/>
  <c r="BA2" i="9"/>
  <c r="BB2" i="9"/>
  <c r="BC2" i="9"/>
  <c r="B5" i="18"/>
  <c r="M5" i="18"/>
  <c r="Q5" i="18"/>
  <c r="T5" i="18"/>
  <c r="T8" i="18" s="1"/>
  <c r="B6" i="18"/>
  <c r="Q6" i="18"/>
  <c r="B7" i="18"/>
  <c r="D7" i="18"/>
  <c r="F7" i="18"/>
  <c r="H7" i="18"/>
  <c r="J7" i="18"/>
  <c r="M7" i="18"/>
  <c r="O7" i="18"/>
  <c r="Q7" i="18"/>
  <c r="Q8" i="18" s="1"/>
  <c r="A13" i="18"/>
  <c r="F13" i="18"/>
  <c r="G13" i="18"/>
  <c r="H13" i="18"/>
  <c r="J13" i="18"/>
  <c r="J16" i="18" s="1"/>
  <c r="AD57" i="2" s="1"/>
  <c r="A14" i="18"/>
  <c r="E14" i="18"/>
  <c r="F14" i="18"/>
  <c r="G14" i="18"/>
  <c r="H14" i="18"/>
  <c r="A15" i="18"/>
  <c r="B15" i="18"/>
  <c r="B16" i="18" s="1"/>
  <c r="AD52" i="2" s="1"/>
  <c r="C15" i="18"/>
  <c r="D15" i="18"/>
  <c r="E15" i="18"/>
  <c r="F15" i="18"/>
  <c r="G15" i="18"/>
  <c r="H15" i="18"/>
  <c r="D19" i="18"/>
  <c r="D20" i="18"/>
  <c r="D21" i="18"/>
  <c r="H5" i="2"/>
  <c r="H7" i="2"/>
  <c r="R7" i="2"/>
  <c r="H9" i="2"/>
  <c r="H10" i="2"/>
  <c r="P10" i="2"/>
  <c r="AD12" i="2"/>
  <c r="E45" i="2"/>
  <c r="AE1" i="2"/>
  <c r="A2" i="9" s="1"/>
  <c r="V45" i="2"/>
  <c r="I20" i="2"/>
  <c r="AC4" i="2"/>
  <c r="B2" i="9" s="1"/>
  <c r="AL2" i="9"/>
  <c r="B57" i="6"/>
  <c r="B63" i="6"/>
  <c r="B62" i="6"/>
  <c r="B70" i="6"/>
  <c r="B41" i="6"/>
  <c r="B47" i="6"/>
  <c r="B49" i="6"/>
  <c r="B44" i="6"/>
  <c r="B56" i="6"/>
  <c r="B53" i="6"/>
  <c r="B60" i="6"/>
  <c r="B54" i="6"/>
  <c r="B37" i="6"/>
  <c r="B55" i="6"/>
  <c r="B61" i="6"/>
  <c r="B48" i="6"/>
  <c r="B36" i="6"/>
  <c r="G65" i="2"/>
  <c r="B69" i="6"/>
  <c r="B83" i="1"/>
  <c r="B68" i="6"/>
  <c r="B94" i="1"/>
  <c r="B50" i="6"/>
  <c r="B52" i="6"/>
  <c r="D29" i="4"/>
  <c r="D33" i="4"/>
  <c r="O3" i="7"/>
  <c r="D35" i="4"/>
  <c r="D5" i="4"/>
  <c r="D7" i="4"/>
  <c r="E5" i="4"/>
  <c r="D6" i="4"/>
  <c r="D34" i="4"/>
  <c r="Q36" i="1" l="1"/>
  <c r="AW2" i="9"/>
  <c r="A5" i="14"/>
  <c r="AK2" i="9"/>
  <c r="H16" i="18"/>
  <c r="H8" i="18"/>
  <c r="U54" i="2" s="1"/>
  <c r="C16" i="18"/>
  <c r="AD53" i="2" s="1"/>
  <c r="D16" i="18"/>
  <c r="AD54" i="2" s="1"/>
  <c r="D8" i="18"/>
  <c r="U52" i="2" s="1"/>
  <c r="A16" i="18"/>
  <c r="AD51" i="2" s="1"/>
  <c r="G16" i="18"/>
  <c r="M8" i="18"/>
  <c r="AX2" i="9"/>
  <c r="E16" i="18"/>
  <c r="AD55" i="2" s="1"/>
  <c r="F16" i="18"/>
  <c r="O8" i="18"/>
  <c r="B8" i="18"/>
  <c r="U51" i="2" s="1"/>
  <c r="J8" i="18"/>
  <c r="U55" i="2" s="1"/>
  <c r="F8" i="18"/>
  <c r="U53" i="2" s="1"/>
  <c r="B38" i="6"/>
  <c r="B40" i="6"/>
  <c r="B43" i="6"/>
  <c r="E71" i="2"/>
  <c r="E70" i="2"/>
  <c r="E68" i="2"/>
  <c r="R73" i="2" s="1"/>
  <c r="B45" i="6"/>
  <c r="AV2" i="9"/>
  <c r="AY2" i="9"/>
  <c r="Q65" i="2"/>
  <c r="A3" i="21"/>
  <c r="A4" i="21"/>
  <c r="A7" i="21"/>
  <c r="A2" i="21"/>
  <c r="A6" i="21"/>
  <c r="A4" i="14"/>
  <c r="A2" i="14"/>
  <c r="B65" i="6"/>
  <c r="B67" i="6"/>
  <c r="A3" i="14"/>
  <c r="B59" i="6"/>
  <c r="A6" i="14"/>
  <c r="H11" i="2"/>
  <c r="E16" i="2"/>
  <c r="D13" i="6"/>
  <c r="W11" i="2"/>
  <c r="L47" i="2"/>
  <c r="U16" i="2"/>
  <c r="D8" i="4"/>
  <c r="AG3" i="7"/>
  <c r="AF3" i="7"/>
  <c r="AH3" i="7"/>
  <c r="D9" i="4"/>
  <c r="AP3" i="7"/>
  <c r="U15" i="2" l="1"/>
  <c r="U14" i="2"/>
  <c r="AD56" i="2"/>
  <c r="AD58" i="2" s="1"/>
  <c r="AC34" i="2" s="1"/>
  <c r="E9" i="4"/>
  <c r="B31" i="6"/>
  <c r="B29" i="6"/>
  <c r="B30" i="6"/>
  <c r="AC69" i="2"/>
  <c r="D14" i="6"/>
  <c r="AQ3" i="7"/>
  <c r="AR3" i="7"/>
  <c r="AC71" i="2" l="1"/>
  <c r="AC68" i="2"/>
  <c r="AC70" i="2"/>
  <c r="Q63" i="2"/>
  <c r="AJ2" i="9"/>
  <c r="L81" i="1"/>
  <c r="B26" i="6"/>
  <c r="W63" i="2"/>
  <c r="AD63" i="2"/>
  <c r="E67" i="2"/>
  <c r="M73" i="2" s="1"/>
  <c r="G63" i="2"/>
  <c r="H73" i="2"/>
  <c r="EG3" i="7"/>
  <c r="EH3" i="7"/>
  <c r="O82" i="1" l="1"/>
  <c r="Q64" i="2"/>
  <c r="W64" i="2"/>
  <c r="AD65" i="2"/>
  <c r="AD64" i="2"/>
  <c r="G64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Hintz, Silvia</author>
  </authors>
  <commentList>
    <comment ref="T34" authorId="0" shapeId="0" xr:uid="{00000000-0006-0000-0000-000001000000}">
      <text>
        <r>
          <rPr>
            <sz val="11"/>
            <color indexed="81"/>
            <rFont val="Arial"/>
            <family val="2"/>
          </rPr>
          <t>Wenn Sie Ihr Projekt zum wiederholten Male durchführen möchten, tragen Sie hier bitte die EurekaRLP Plus Projektnummer des Vorprojektes ein.</t>
        </r>
      </text>
    </comment>
    <comment ref="Y65" authorId="0" shapeId="0" xr:uid="{00000000-0006-0000-0000-000002000000}">
      <text>
        <r>
          <rPr>
            <sz val="11"/>
            <color indexed="81"/>
            <rFont val="Arial"/>
            <family val="2"/>
          </rPr>
          <t xml:space="preserve">Bitte tragen Sie hier die Höhe der geplanten Personalkosten für die gesamte Laufzeit ein.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<sst xmlns="http://schemas.openxmlformats.org/spreadsheetml/2006/main" count="1665" uniqueCount="1031">
  <si>
    <t>sstgeu1jahr</t>
  </si>
  <si>
    <t>sstgeu2jahr</t>
  </si>
  <si>
    <t>sstgeu3jahr</t>
  </si>
  <si>
    <t>sstgeuges</t>
  </si>
  <si>
    <t>sstgoef1jahr</t>
  </si>
  <si>
    <t>=Anmeldeformular2012!$P$67</t>
  </si>
  <si>
    <t>sstgoef2jahr</t>
  </si>
  <si>
    <t>sstgoef3jahr</t>
  </si>
  <si>
    <t>=Anmeldeformular2012!$V$67</t>
  </si>
  <si>
    <t>sstgoefges</t>
  </si>
  <si>
    <t>=Anmeldeformular2012!$M$67</t>
  </si>
  <si>
    <t>=Anmeldeformular2012!$L$15</t>
  </si>
  <si>
    <t>=Anmeldeformular2012!$G$15</t>
  </si>
  <si>
    <t>=Anmeldeformular2012!$B$11</t>
  </si>
  <si>
    <t>=Anmeldeformular2012!$F$50</t>
  </si>
  <si>
    <t>=Anmeldeformular2012!$P$69</t>
  </si>
  <si>
    <t>tngeb2jahr</t>
  </si>
  <si>
    <t>tngeb3jahr</t>
  </si>
  <si>
    <t>=Anmeldeformular2012!$V$69</t>
  </si>
  <si>
    <t>TNgebges</t>
  </si>
  <si>
    <t>=Anmeldeformular2012!$M$69</t>
  </si>
  <si>
    <t>=Anmeldeformular2012!$F$49</t>
  </si>
  <si>
    <t>TNrlpauswahl</t>
  </si>
  <si>
    <t>=Anmeldeformular2012!$P$13</t>
  </si>
  <si>
    <t>=Anmeldeformular2012!$L$13</t>
  </si>
  <si>
    <t>=Anmeldeformular2012!$B$13</t>
  </si>
  <si>
    <t>=Anmeldeformular2012!$B$15</t>
  </si>
  <si>
    <t>=Auswahl!$D$10</t>
  </si>
  <si>
    <t>=ZG!$A$1:$A$11</t>
  </si>
  <si>
    <t>=Anmeldeformular2012!$M$70</t>
  </si>
  <si>
    <t>zuschussag1jahr</t>
  </si>
  <si>
    <t>=Anmeldeformular2012!$P$70</t>
  </si>
  <si>
    <t>zuschussag2jahr</t>
  </si>
  <si>
    <t>zuschussag3jahr</t>
  </si>
  <si>
    <t>=Anmeldeformular2012!$V$70</t>
  </si>
  <si>
    <t>siehe Erläuterung im Feld "Anmerkung Beratung"</t>
  </si>
  <si>
    <t>Summe</t>
  </si>
  <si>
    <t>Gesamtpunkte:</t>
  </si>
  <si>
    <t>Empfehlung Beratung:</t>
  </si>
  <si>
    <t>PLZ</t>
  </si>
  <si>
    <t>Ort</t>
  </si>
  <si>
    <t>Fax</t>
  </si>
  <si>
    <t>Laufzeit</t>
  </si>
  <si>
    <t>Durchführung</t>
  </si>
  <si>
    <t>davon männlich</t>
  </si>
  <si>
    <t>davon weiblich</t>
  </si>
  <si>
    <t>Name</t>
  </si>
  <si>
    <t>Zielgruppe</t>
  </si>
  <si>
    <t>Anrede</t>
  </si>
  <si>
    <t>Tel.</t>
  </si>
  <si>
    <t>E-Mail</t>
  </si>
  <si>
    <t>ed, wd</t>
  </si>
  <si>
    <t>Beginn</t>
  </si>
  <si>
    <t>Ende</t>
  </si>
  <si>
    <t>Stdt. Pirmasens</t>
  </si>
  <si>
    <t>Lkr. Cochem-Zell</t>
  </si>
  <si>
    <t>Lkr. Neuwied</t>
  </si>
  <si>
    <t>Stdt. Trier</t>
  </si>
  <si>
    <t>Lkr. Bernkastel-Wittlich</t>
  </si>
  <si>
    <t>Lkr. Trier-Saarburg</t>
  </si>
  <si>
    <t>Stdt. Kaiserslautern</t>
  </si>
  <si>
    <t>Stdt. Speyer</t>
  </si>
  <si>
    <t>Stdt. Worms</t>
  </si>
  <si>
    <t>Lkr. Alzey-Worms</t>
  </si>
  <si>
    <t>Lkr. Bad Dürkheim</t>
  </si>
  <si>
    <t>Lkr. Kaiserslautern</t>
  </si>
  <si>
    <t>Lkr. Kusel</t>
  </si>
  <si>
    <t>Lkr. Mainz-Bingen</t>
  </si>
  <si>
    <t>Lkr. Mayen-Koblenz</t>
  </si>
  <si>
    <t>Stdt. Koblenz</t>
  </si>
  <si>
    <t>Lkr. Südwestpfalz</t>
  </si>
  <si>
    <t xml:space="preserve">Anz. TN </t>
  </si>
  <si>
    <t>TN        m</t>
  </si>
  <si>
    <t>TN
w</t>
  </si>
  <si>
    <t>Kreis d. Durchführ.</t>
  </si>
  <si>
    <t>Gesamt</t>
  </si>
  <si>
    <t>Gesamtsumme</t>
  </si>
  <si>
    <t>Lkr. Ahrweiler</t>
  </si>
  <si>
    <t>Lkr. Bad Kreuznach</t>
  </si>
  <si>
    <t>Lkr. Birkenfeld</t>
  </si>
  <si>
    <t>Lkr. Germersheim</t>
  </si>
  <si>
    <t>Lkr. Südliche Weinstraße</t>
  </si>
  <si>
    <t>Stdt. Landau in der Pfalz</t>
  </si>
  <si>
    <t>Stdt. Ludwigshafen am Rhein</t>
  </si>
  <si>
    <t>Stdt. Zweibrücken</t>
  </si>
  <si>
    <t>Stdt. Neustadt/W.</t>
  </si>
  <si>
    <t>Träger</t>
  </si>
  <si>
    <t>Konzept</t>
  </si>
  <si>
    <t>Stdt. Mainz</t>
  </si>
  <si>
    <t>Prio</t>
  </si>
  <si>
    <t>Straße</t>
  </si>
  <si>
    <t>bis      25 J.</t>
  </si>
  <si>
    <t>über 25 J.</t>
  </si>
  <si>
    <t>Hauptziel-gruppen</t>
  </si>
  <si>
    <t>lfd. Nr</t>
  </si>
  <si>
    <t>Vorname</t>
  </si>
  <si>
    <t>Finanzierungsplan</t>
  </si>
  <si>
    <t>Vermittlung</t>
  </si>
  <si>
    <t>Berufsorientierung</t>
  </si>
  <si>
    <t>2011</t>
  </si>
  <si>
    <t>2012</t>
  </si>
  <si>
    <t>SH</t>
  </si>
  <si>
    <t>Lkr. Altenkirchen</t>
  </si>
  <si>
    <t>Rhein-Pfalz-Kreis</t>
  </si>
  <si>
    <t>Rhein-Hunsrück-Kreis</t>
  </si>
  <si>
    <t>Rhein-Lahn-Kreis</t>
  </si>
  <si>
    <t>Stdt. Frankenthal</t>
  </si>
  <si>
    <t>Prio-Achse</t>
  </si>
  <si>
    <t>2010</t>
  </si>
  <si>
    <t>Landkreis/Stadt der Durchführung</t>
  </si>
  <si>
    <t>lfd Nr</t>
  </si>
  <si>
    <t>Name:</t>
  </si>
  <si>
    <t xml:space="preserve">Ansprechpartner/in: </t>
  </si>
  <si>
    <t>Kontakt:</t>
  </si>
  <si>
    <t xml:space="preserve">Tel.: </t>
  </si>
  <si>
    <t xml:space="preserve">E-Mail: </t>
  </si>
  <si>
    <t>Titel:</t>
  </si>
  <si>
    <t>Laufzeit:</t>
  </si>
  <si>
    <t>Beginn:</t>
  </si>
  <si>
    <t>Ende:</t>
  </si>
  <si>
    <t xml:space="preserve">Durchführungsort: </t>
  </si>
  <si>
    <t>aus RLP:</t>
  </si>
  <si>
    <t xml:space="preserve">geplante Fördermittel: </t>
  </si>
  <si>
    <t xml:space="preserve">Zielgruppe: </t>
  </si>
  <si>
    <t>Beginndatum korrekt:</t>
  </si>
  <si>
    <t>ja:</t>
  </si>
  <si>
    <t>nein:</t>
  </si>
  <si>
    <t>entspricht dem Aufruf:</t>
  </si>
  <si>
    <t>(Regionaler) Bedarf:</t>
  </si>
  <si>
    <t>Gesamtbewertung:</t>
  </si>
  <si>
    <t>nachbessern</t>
  </si>
  <si>
    <t>Verketten</t>
  </si>
  <si>
    <t>Programmlinie explizit nicht im Aufruf</t>
  </si>
  <si>
    <t>nicht förderfähig im Sinne der AMP in RLP</t>
  </si>
  <si>
    <t>durch (regionalen) Kooperationspartner bestätigt</t>
  </si>
  <si>
    <t>Teilnehmende</t>
  </si>
  <si>
    <t>TN -Migration</t>
  </si>
  <si>
    <t>Herrn</t>
  </si>
  <si>
    <t>am</t>
  </si>
  <si>
    <t xml:space="preserve">Sie haben im Finanzierungsplan folgende </t>
  </si>
  <si>
    <t>Konzept - Ranking - Punkte</t>
  </si>
  <si>
    <t>Begründung bei "nein"</t>
  </si>
  <si>
    <t>nicht erfüllt</t>
  </si>
  <si>
    <t>RB</t>
  </si>
  <si>
    <t xml:space="preserve">lfd. Nr. </t>
  </si>
  <si>
    <t>Dokumentationsbogen</t>
  </si>
  <si>
    <t>Kosten- gesamt</t>
  </si>
  <si>
    <t>Kofi- gesamt</t>
  </si>
  <si>
    <t>Förderung- gesamt</t>
  </si>
  <si>
    <t>Gesamtkosten</t>
  </si>
  <si>
    <t>alle Angaben in Euro</t>
  </si>
  <si>
    <t>je Monat</t>
  </si>
  <si>
    <t>Rahmenbedingungen</t>
  </si>
  <si>
    <t>Punkte</t>
  </si>
  <si>
    <t>Korr. Prio-Achse</t>
  </si>
  <si>
    <t>Eingang</t>
  </si>
  <si>
    <t>HSOB</t>
  </si>
  <si>
    <t>Titel</t>
  </si>
  <si>
    <t>ESF-Mittel gesamt</t>
  </si>
  <si>
    <t>MASGFF gesamt</t>
  </si>
  <si>
    <t>Angemeldetes Projekt:</t>
  </si>
  <si>
    <t>Projektdaten lt. Anmeldung:</t>
  </si>
  <si>
    <t>Kann das Projekt zur Antragstellung empfohlen werden?</t>
  </si>
  <si>
    <t>Projekttitel</t>
  </si>
  <si>
    <t>Aktion</t>
  </si>
  <si>
    <t>FÖ-An.</t>
  </si>
  <si>
    <t>Korr. Aktion</t>
  </si>
  <si>
    <t>Über 45</t>
  </si>
  <si>
    <t>Fördersummen:</t>
  </si>
  <si>
    <t>gesamt</t>
  </si>
  <si>
    <t>Zielgruppe lt. Aufruf</t>
  </si>
  <si>
    <t>Aktive Kofi</t>
  </si>
  <si>
    <t xml:space="preserve">Bewertung durch das Auswahlgremium am: </t>
  </si>
  <si>
    <t>Die Entscheidung des Auswahlgremiums ist</t>
  </si>
  <si>
    <t>Gesamtfinanzierung wegen fehlender nationaler Kofinanzierungsmittel nicht sicher gestellt.</t>
  </si>
  <si>
    <t>Inhalte</t>
  </si>
  <si>
    <t>Projektstruktur</t>
  </si>
  <si>
    <t>Kontakte/ Kooperationen</t>
  </si>
  <si>
    <t>Besonderes Merkmal</t>
  </si>
  <si>
    <t>Vorgelegte Beschreibung bzgl.</t>
  </si>
  <si>
    <t>Anmerkung Beratung</t>
  </si>
  <si>
    <t>Projektbewertung:</t>
  </si>
  <si>
    <t xml:space="preserve">   </t>
  </si>
  <si>
    <t xml:space="preserve">erfüllt </t>
  </si>
  <si>
    <t>keine Angaben</t>
  </si>
  <si>
    <t>Kontakte</t>
  </si>
  <si>
    <t>bes.Merkmal</t>
  </si>
  <si>
    <t>P-fortschritt</t>
  </si>
  <si>
    <t>(Sehr) gut</t>
  </si>
  <si>
    <t>unzureichend erhebl.Defizite</t>
  </si>
  <si>
    <t>Gute Ansätze, aber ungenau</t>
  </si>
  <si>
    <t>Messung Fortschritt u. Egebniskontrolle</t>
  </si>
  <si>
    <t>tel.</t>
  </si>
  <si>
    <t>Plätze/gesamt</t>
  </si>
  <si>
    <t>Bundesagentur für Arbeit</t>
  </si>
  <si>
    <t>sonstige öffentliche Mittel</t>
  </si>
  <si>
    <t>Privat-rechtliche Mittel</t>
  </si>
  <si>
    <t>Teilnehmendengebühren</t>
  </si>
  <si>
    <t>Institution</t>
  </si>
  <si>
    <t>Erfasser</t>
  </si>
  <si>
    <t>AnmeldeNummer</t>
  </si>
  <si>
    <t>EurekaRLPnummer</t>
  </si>
  <si>
    <t>Berater</t>
  </si>
  <si>
    <t>GeK</t>
  </si>
  <si>
    <t>Migrat</t>
  </si>
  <si>
    <t>Angaben zur Leitung</t>
  </si>
  <si>
    <t>Akkreditierung</t>
  </si>
  <si>
    <t>AZvorprojekt</t>
  </si>
  <si>
    <t>A</t>
  </si>
  <si>
    <t>Angaben zum Projekt</t>
  </si>
  <si>
    <t>B</t>
  </si>
  <si>
    <t>C</t>
  </si>
  <si>
    <t>D</t>
  </si>
  <si>
    <t>Projektkonzept</t>
  </si>
  <si>
    <t>=Anmeldeformular2012!$S$71</t>
  </si>
  <si>
    <t>=Intern!$B$3</t>
  </si>
  <si>
    <t>=Intern!$C$3</t>
  </si>
  <si>
    <t>Bearbeiter</t>
  </si>
  <si>
    <t>=Intern!#BEZUG!</t>
  </si>
  <si>
    <t>eigen1jahr</t>
  </si>
  <si>
    <t>eigen2jahr</t>
  </si>
  <si>
    <t>=Anmeldeformular2012!$S$69</t>
  </si>
  <si>
    <t>eigen3jahr</t>
  </si>
  <si>
    <t>=Anmeldeformular2012!$S$72</t>
  </si>
  <si>
    <t>=Intern!$A$3</t>
  </si>
  <si>
    <t>FehlendeAngaben</t>
  </si>
  <si>
    <t>=Check!$C$1</t>
  </si>
  <si>
    <t>kopass1jahr</t>
  </si>
  <si>
    <t>kopass2jahr</t>
  </si>
  <si>
    <t>kopass3jahr</t>
  </si>
  <si>
    <t>kopassGesamt</t>
  </si>
  <si>
    <t>=Anmeldeformular2012!$S$65</t>
  </si>
  <si>
    <t>ltgname</t>
  </si>
  <si>
    <t>ltgvorname</t>
  </si>
  <si>
    <t>Nummer</t>
  </si>
  <si>
    <t>PNaktivkofi</t>
  </si>
  <si>
    <t>=Anmeldeformular2012!$S$66</t>
  </si>
  <si>
    <t>=Anmeldeformular2012!$S$73</t>
  </si>
  <si>
    <t>=Anmeldeformular2012!$S$67</t>
  </si>
  <si>
    <t>TNgeb1jahr</t>
  </si>
  <si>
    <t>=Anmeldeformular2012!$S$70</t>
  </si>
  <si>
    <t>Ttel</t>
  </si>
  <si>
    <t>AKAuswahl</t>
  </si>
  <si>
    <t>edwdAuswahl</t>
  </si>
  <si>
    <t xml:space="preserve">Fax </t>
  </si>
  <si>
    <t>Anzahl/ gesamt</t>
  </si>
  <si>
    <t>Tname</t>
  </si>
  <si>
    <t>Teurekanr</t>
  </si>
  <si>
    <t>Ptitel</t>
  </si>
  <si>
    <t>Tstraße</t>
  </si>
  <si>
    <t>Tplz</t>
  </si>
  <si>
    <t>Tort</t>
  </si>
  <si>
    <t>Ltganrede</t>
  </si>
  <si>
    <t>Tfax</t>
  </si>
  <si>
    <t>TNwbl</t>
  </si>
  <si>
    <t>TNml</t>
  </si>
  <si>
    <t>TNu25</t>
  </si>
  <si>
    <t>TNue25</t>
  </si>
  <si>
    <t>FAnsatzListe</t>
  </si>
  <si>
    <t>PAchseAuswahl1</t>
  </si>
  <si>
    <t>PAchseAuswahl2</t>
  </si>
  <si>
    <t>PAchseAuswahl3</t>
  </si>
  <si>
    <t>PAchseAuswahl4</t>
  </si>
  <si>
    <t>Bitte erst Prioritätsachse auswählen</t>
  </si>
  <si>
    <t>PAchseListe</t>
  </si>
  <si>
    <t>AktionListe</t>
  </si>
  <si>
    <t>Typ</t>
  </si>
  <si>
    <t>Auswahl</t>
  </si>
  <si>
    <t>Wert</t>
  </si>
  <si>
    <t>Gkliste</t>
  </si>
  <si>
    <t>Pachseliste</t>
  </si>
  <si>
    <t>Aktionliste</t>
  </si>
  <si>
    <t>Plstgliste</t>
  </si>
  <si>
    <t>Zgliste</t>
  </si>
  <si>
    <t>Pachseauswahl</t>
  </si>
  <si>
    <t>Aktionauswahl</t>
  </si>
  <si>
    <t>Pkauswahl</t>
  </si>
  <si>
    <t>aBund</t>
  </si>
  <si>
    <t>Akauswahl</t>
  </si>
  <si>
    <t>=Auswahl!$C$2</t>
  </si>
  <si>
    <t>=Auswahl!$C$6</t>
  </si>
  <si>
    <t>=Aktion!$A$2:$A$6</t>
  </si>
  <si>
    <t>Anspranrede</t>
  </si>
  <si>
    <t>ansprmail</t>
  </si>
  <si>
    <t>Ansprname</t>
  </si>
  <si>
    <t>ansprvorname</t>
  </si>
  <si>
    <t>=Anmeldeformular2012!$AA$35</t>
  </si>
  <si>
    <t>=Anmeldeformular2012!$B$34</t>
  </si>
  <si>
    <t>=Auswahl!$C$3</t>
  </si>
  <si>
    <t>=Anmeldeformular2012!$F$34</t>
  </si>
  <si>
    <t>=Auswahl!$C$7</t>
  </si>
  <si>
    <t>GKAuswahl</t>
  </si>
  <si>
    <t>=Auswahl!$C$4</t>
  </si>
  <si>
    <t>GKListe</t>
  </si>
  <si>
    <t>=GK!$A$1:$A$38</t>
  </si>
  <si>
    <t>=Anmeldeformular2012!$V$64</t>
  </si>
  <si>
    <t>LDKom</t>
  </si>
  <si>
    <t>=Auswahl!$C$5</t>
  </si>
  <si>
    <t>=Pachse!$A$2:$A$5</t>
  </si>
  <si>
    <t>=Auswahl!$C$11</t>
  </si>
  <si>
    <t>PKliste</t>
  </si>
  <si>
    <t>=PK!$A$1:$A$3</t>
  </si>
  <si>
    <t>PkostAG</t>
  </si>
  <si>
    <t>PlstgAuswahl</t>
  </si>
  <si>
    <t>=Auswahl!$C$8</t>
  </si>
  <si>
    <t>PlstgListe</t>
  </si>
  <si>
    <t>=Plstg!$A$1:$A$14</t>
  </si>
  <si>
    <t>=Anmeldeformular2012!$P$34</t>
  </si>
  <si>
    <t>=Anmeldeformular2012!$B$31</t>
  </si>
  <si>
    <t>=Auswahl!$C$10</t>
  </si>
  <si>
    <t>=Anmeldeformular2012!$S$68</t>
  </si>
  <si>
    <t>=Anmeldeformular2012!$S$74</t>
  </si>
  <si>
    <t>Temail</t>
  </si>
  <si>
    <t>TNanz</t>
  </si>
  <si>
    <t>=Anmeldeformular2012!$F$52</t>
  </si>
  <si>
    <t>TNbes</t>
  </si>
  <si>
    <t>=Anmeldeformular2012!$F$54</t>
  </si>
  <si>
    <t>TNpl</t>
  </si>
  <si>
    <t>=Anmeldeformular2012!$F$51</t>
  </si>
  <si>
    <t>=Anmeldeformular2012!$F$55</t>
  </si>
  <si>
    <t>=Anmeldeformular2012!$F$56</t>
  </si>
  <si>
    <t>TNue45</t>
  </si>
  <si>
    <t>=Anmeldeformular2012!$F$53</t>
  </si>
  <si>
    <t>ZGauswahl</t>
  </si>
  <si>
    <t>=Auswahl!$C$9</t>
  </si>
  <si>
    <t>ZGliste</t>
  </si>
  <si>
    <t>Fansatzliste</t>
  </si>
  <si>
    <t>Option</t>
  </si>
  <si>
    <t>Liste</t>
  </si>
  <si>
    <t>Tnpl</t>
  </si>
  <si>
    <t>Tnanz</t>
  </si>
  <si>
    <t>GEK</t>
  </si>
  <si>
    <t>Fansatz</t>
  </si>
  <si>
    <t>öffentliche Mittel</t>
  </si>
  <si>
    <t>Chancengleichheitauswahl</t>
  </si>
  <si>
    <t>Nachhaltigoekoloauswahl</t>
  </si>
  <si>
    <t>Transnationalauswahl</t>
  </si>
  <si>
    <t>Nachhaltigoekoauswahl</t>
  </si>
  <si>
    <t>Kostges</t>
  </si>
  <si>
    <t>Ansprechperson zum Projekt</t>
  </si>
  <si>
    <t>Anzahl gesamt</t>
  </si>
  <si>
    <t>Plätze gesamt</t>
  </si>
  <si>
    <t>aktivkofi</t>
  </si>
  <si>
    <t>aktivesf</t>
  </si>
  <si>
    <t>aktivmsagd</t>
  </si>
  <si>
    <t>Pnrvorgaenger</t>
  </si>
  <si>
    <t>ZG</t>
  </si>
  <si>
    <t>Plstg</t>
  </si>
  <si>
    <t>lfd.Nr.</t>
  </si>
  <si>
    <t>TNRLPauswahl</t>
  </si>
  <si>
    <t>Maßn.z.Entschuldung</t>
  </si>
  <si>
    <t>Europa und Ich</t>
  </si>
  <si>
    <t>Dokubogen</t>
  </si>
  <si>
    <t>Prioauswahl</t>
  </si>
  <si>
    <t>Kofinanzierungen</t>
  </si>
  <si>
    <r>
      <t>Kofinanzierung angegeben</t>
    </r>
    <r>
      <rPr>
        <sz val="8"/>
        <rFont val="Arial"/>
        <family val="2"/>
      </rPr>
      <t>:</t>
    </r>
  </si>
  <si>
    <t xml:space="preserve">Mit wem haben Sie wegen der Kofinanzierung gesprochen? </t>
  </si>
  <si>
    <t>Fristgerechter Eingang:</t>
  </si>
  <si>
    <t xml:space="preserve">Die Anmeldung wird zurückgestellt:  </t>
  </si>
  <si>
    <t>Prio2auswahl</t>
  </si>
  <si>
    <t>Punkte:</t>
  </si>
  <si>
    <t xml:space="preserve">Konzeptbewertung (Übertrag v. Seite 2): </t>
  </si>
  <si>
    <t>Bewertung BS</t>
  </si>
  <si>
    <t>Finanzierungsdaten</t>
  </si>
  <si>
    <t xml:space="preserve">     bestätigt durch</t>
  </si>
  <si>
    <t>Bedarfbest</t>
  </si>
  <si>
    <t>vorhanden:</t>
  </si>
  <si>
    <t xml:space="preserve">Bewertung vorgenommen von  </t>
  </si>
  <si>
    <t>=Anmeldeformular2012!$E$63</t>
  </si>
  <si>
    <t>abund1jahr</t>
  </si>
  <si>
    <t>=Anmeldeformular2012!$P$63</t>
  </si>
  <si>
    <t>abund2jahr</t>
  </si>
  <si>
    <t>=Anmeldeformular2012!$S$63</t>
  </si>
  <si>
    <t>abund3jahr</t>
  </si>
  <si>
    <t>=Anmeldeformular2012!$V$63</t>
  </si>
  <si>
    <t>abundges</t>
  </si>
  <si>
    <t>=Anmeldeformular2012!$M$63</t>
  </si>
  <si>
    <t>=Auswahl!$D$7</t>
  </si>
  <si>
    <t>=Anmeldeformular2012!$AC$80</t>
  </si>
  <si>
    <t>=Anmeldeformular2012!$AC$79</t>
  </si>
  <si>
    <t>=Anmeldeformular2012!$AC$81</t>
  </si>
  <si>
    <t>=Anmeldeformular2012!$B$21</t>
  </si>
  <si>
    <t>=Anmeldeformular2012!$L$23</t>
  </si>
  <si>
    <t>=Anmeldeformular2012!$F$21</t>
  </si>
  <si>
    <t>ansprtel</t>
  </si>
  <si>
    <t>=Anmeldeformular2012!$B$23</t>
  </si>
  <si>
    <t>=Anmeldeformular2012!$Q$21</t>
  </si>
  <si>
    <t>Ba1jahr</t>
  </si>
  <si>
    <t>=Anmeldeformular2012!$P$62</t>
  </si>
  <si>
    <t>ba2jahr</t>
  </si>
  <si>
    <t>=Anmeldeformular2012!$S$62</t>
  </si>
  <si>
    <t>ba3jahr</t>
  </si>
  <si>
    <t>=Anmeldeformular2012!$V$62</t>
  </si>
  <si>
    <t>BAges</t>
  </si>
  <si>
    <t>=Anmeldeformular2012!$M$62</t>
  </si>
  <si>
    <t>Bedarfbestauswahl</t>
  </si>
  <si>
    <t>Bedarfbestliste</t>
  </si>
  <si>
    <t>BewertungBS</t>
  </si>
  <si>
    <t>=Auswahl!$C$29</t>
  </si>
  <si>
    <t>Bewertungspunkte</t>
  </si>
  <si>
    <t>=Auswahl!$C$16</t>
  </si>
  <si>
    <t>=Anmeldeformular2012!$P$68</t>
  </si>
  <si>
    <t>=Anmeldeformular2012!$V$68</t>
  </si>
  <si>
    <t>eigenges</t>
  </si>
  <si>
    <t>=Anmeldeformular2012!$M$68</t>
  </si>
  <si>
    <t>=Anmeldeformular2012!$AA$15</t>
  </si>
  <si>
    <t>einnahmen1jahr</t>
  </si>
  <si>
    <t>=Anmeldeformular2012!$P$73</t>
  </si>
  <si>
    <t>einnahmen2jahr</t>
  </si>
  <si>
    <t>einnahmen3jahr</t>
  </si>
  <si>
    <t>=Anmeldeformular2012!$V$73</t>
  </si>
  <si>
    <t>einnahmenges</t>
  </si>
  <si>
    <t>=Anmeldeformular2012!$M$73</t>
  </si>
  <si>
    <t>entgelttn1jahr</t>
  </si>
  <si>
    <t>=Anmeldeformular2012!$P$71</t>
  </si>
  <si>
    <t>entgelttn2jahr</t>
  </si>
  <si>
    <t>entgelttn3jahr</t>
  </si>
  <si>
    <t>=Anmeldeformular2012!$V$71</t>
  </si>
  <si>
    <t>entgeltTNges</t>
  </si>
  <si>
    <t>=Anmeldeformular2012!$M$71</t>
  </si>
  <si>
    <t>Entschuldung</t>
  </si>
  <si>
    <t>=Auswahl!$C$22</t>
  </si>
  <si>
    <t>esf1jahr</t>
  </si>
  <si>
    <t>=Anmeldeformular2012!$P$74</t>
  </si>
  <si>
    <t>esf2jahr</t>
  </si>
  <si>
    <t>esf3jahr</t>
  </si>
  <si>
    <t>=Anmeldeformular2012!$V$74</t>
  </si>
  <si>
    <t>esfges</t>
  </si>
  <si>
    <t>=Anmeldeformular2012!$M$74</t>
  </si>
  <si>
    <t>EuropaIch</t>
  </si>
  <si>
    <t>=Auswahl!$D$8</t>
  </si>
  <si>
    <t>=FAnsatz!$A$2:$A$12</t>
  </si>
  <si>
    <t>Foeauswahl</t>
  </si>
  <si>
    <t>Foed1jahr</t>
  </si>
  <si>
    <t>=Intern!$AY$3</t>
  </si>
  <si>
    <t>foed2jahr</t>
  </si>
  <si>
    <t>=Intern!$AZ$3</t>
  </si>
  <si>
    <t>foed3jahr</t>
  </si>
  <si>
    <t>=Intern!$BA$3</t>
  </si>
  <si>
    <t>Foedges</t>
  </si>
  <si>
    <t>=Intern!$AX$3</t>
  </si>
  <si>
    <t>=Auswahl!$D$5</t>
  </si>
  <si>
    <t>=Anmeldeformular2012!#BEZUG!</t>
  </si>
  <si>
    <t>intervesf</t>
  </si>
  <si>
    <t>=Anmeldeformular2012!$AC$74</t>
  </si>
  <si>
    <t>intervmsagd</t>
  </si>
  <si>
    <t>=Anmeldeformular2012!$AC$73</t>
  </si>
  <si>
    <t>=Anmeldeformular2012!$L$80</t>
  </si>
  <si>
    <t>kofi1jahr</t>
  </si>
  <si>
    <t>=Intern!$BC$3</t>
  </si>
  <si>
    <t>kofi2jahr</t>
  </si>
  <si>
    <t>=Intern!$BD$3</t>
  </si>
  <si>
    <t>kofi3jahr</t>
  </si>
  <si>
    <t>kofiges</t>
  </si>
  <si>
    <t>=Intern!$BB$3</t>
  </si>
  <si>
    <t>kofigesamt</t>
  </si>
  <si>
    <t>=Anmeldeformular2012!$K$79</t>
  </si>
  <si>
    <t>=Anmeldeformular2012!$L$81</t>
  </si>
  <si>
    <t>Kost1jahr</t>
  </si>
  <si>
    <t>=Anmeldeformular2012!$P$61</t>
  </si>
  <si>
    <t>Kost2jahr</t>
  </si>
  <si>
    <t>=Anmeldeformular2012!$S$61</t>
  </si>
  <si>
    <t>Kost3jahr</t>
  </si>
  <si>
    <t>=Anmeldeformular2012!$V$61</t>
  </si>
  <si>
    <t>kostges</t>
  </si>
  <si>
    <t>=Anmeldeformular2012!$M$61</t>
  </si>
  <si>
    <t>landkom1jahr</t>
  </si>
  <si>
    <t>=Anmeldeformular2012!$P$64</t>
  </si>
  <si>
    <t>landkom2jahr</t>
  </si>
  <si>
    <t>=Anmeldeformular2012!$S$64</t>
  </si>
  <si>
    <t>landkomges</t>
  </si>
  <si>
    <t>=Anmeldeformular2012!$M$64</t>
  </si>
  <si>
    <t>lankom3jahr</t>
  </si>
  <si>
    <t>=Anmeldeformular2012!$E$64</t>
  </si>
  <si>
    <t>=Anmeldeformular2012!$B$18</t>
  </si>
  <si>
    <t>=Anmeldeformular2012!$F$18</t>
  </si>
  <si>
    <t>=Anmeldeformular2012!$Q$18</t>
  </si>
  <si>
    <t>=Anmeldeformular2012!$H$55</t>
  </si>
  <si>
    <t>msagd1jahr</t>
  </si>
  <si>
    <t>=Anmeldeformular2012!$P$65</t>
  </si>
  <si>
    <t>msagd2jahr</t>
  </si>
  <si>
    <t>msagd3jahr</t>
  </si>
  <si>
    <t>=Anmeldeformular2012!$V$65</t>
  </si>
  <si>
    <t>MSAGDges</t>
  </si>
  <si>
    <t>=Anmeldeformular2012!$M$65</t>
  </si>
  <si>
    <t>=Auswahl!$C$17</t>
  </si>
  <si>
    <t>=Auswahl!$C$18</t>
  </si>
  <si>
    <t>Nachhaltigsozialauswahl</t>
  </si>
  <si>
    <t>=Auswahl!$C$19</t>
  </si>
  <si>
    <t>=Anmeldeformular2012!$AD$10</t>
  </si>
  <si>
    <t>Pachse</t>
  </si>
  <si>
    <t>=Auswahl!$D$6</t>
  </si>
  <si>
    <t>PK</t>
  </si>
  <si>
    <t>=Anmeldeformular2012!$E$70</t>
  </si>
  <si>
    <t>=Auswahl!$D$9</t>
  </si>
  <si>
    <t>=Auswahl!$C$28</t>
  </si>
  <si>
    <t>=Auswahl!$C$27</t>
  </si>
  <si>
    <t>=Auswahl!$D$11</t>
  </si>
  <si>
    <t>sgbII1jahr</t>
  </si>
  <si>
    <t>=Anmeldeformular2012!$P$66</t>
  </si>
  <si>
    <t>sgbII2jahr</t>
  </si>
  <si>
    <t>sgbII3jahr</t>
  </si>
  <si>
    <t>=Anmeldeformular2012!$V$66</t>
  </si>
  <si>
    <t>SgbIIges</t>
  </si>
  <si>
    <t>=Anmeldeformular2012!$M$66</t>
  </si>
  <si>
    <t>spenden1jahr</t>
  </si>
  <si>
    <t>=Anmeldeformular2012!$P$72</t>
  </si>
  <si>
    <t>spenden2jahr</t>
  </si>
  <si>
    <t>spenden3jahr</t>
  </si>
  <si>
    <t>=Anmeldeformular2012!$V$72</t>
  </si>
  <si>
    <t>spendenges</t>
  </si>
  <si>
    <t>=Anmeldeformular2012!$M$72</t>
  </si>
  <si>
    <t>edwd</t>
  </si>
  <si>
    <t>Berat</t>
  </si>
  <si>
    <t>Beraterliste</t>
  </si>
  <si>
    <t>=GK!$B$1:$B$38</t>
  </si>
  <si>
    <t>=DokuBogen!$AD$59</t>
  </si>
  <si>
    <t>=Auswahl!$D$3</t>
  </si>
  <si>
    <t>ZuschussAGges</t>
  </si>
  <si>
    <t>Auswahl wd/ed</t>
  </si>
  <si>
    <t>Erläuterungen</t>
  </si>
  <si>
    <t>Auswahl "Europa und ich"</t>
  </si>
  <si>
    <t>Kofinanzierungspartner (Seite 2)</t>
  </si>
  <si>
    <t>Silvia Hintz</t>
  </si>
  <si>
    <t>Anmeldeingang</t>
  </si>
  <si>
    <t>passivkofi</t>
  </si>
  <si>
    <t>=Anmeldeformular2012!$L$79</t>
  </si>
  <si>
    <t>AKtivpassivkofi</t>
  </si>
  <si>
    <t>=Anmeldeformular2012!$L$78</t>
  </si>
  <si>
    <t>BAinstit</t>
  </si>
  <si>
    <t>=Anmeldeformular2012!$H$89</t>
  </si>
  <si>
    <t>=Bedarfbest!$A$1:$A$6</t>
  </si>
  <si>
    <t>=GK!$A$42</t>
  </si>
  <si>
    <t>Berat1</t>
  </si>
  <si>
    <t>=GK!$B$39</t>
  </si>
  <si>
    <t>Berat2</t>
  </si>
  <si>
    <t>=GK!$C$40</t>
  </si>
  <si>
    <t>Beratauswahl</t>
  </si>
  <si>
    <t>=GK!$C$1:$C$38</t>
  </si>
  <si>
    <t>ErlaeuterungChancengl</t>
  </si>
  <si>
    <t>=Anmeldeformular2012!$B$136</t>
  </si>
  <si>
    <t>=Intern!$AW$3</t>
  </si>
  <si>
    <t>=DokuBogen!$W$11</t>
  </si>
  <si>
    <t>=Anmeldeformular2012!$B$113</t>
  </si>
  <si>
    <t>=Anmeldeformular2012!$B$123</t>
  </si>
  <si>
    <t>Methode</t>
  </si>
  <si>
    <t>=Anmeldeformular2012!$B$117</t>
  </si>
  <si>
    <t>Pfortschritt</t>
  </si>
  <si>
    <t>=Anmeldeformular2012!$B$126</t>
  </si>
  <si>
    <t>Prozaktivkofi</t>
  </si>
  <si>
    <t>Pstruktur</t>
  </si>
  <si>
    <t>=Anmeldeformular2012!$B$120</t>
  </si>
  <si>
    <t>regBed</t>
  </si>
  <si>
    <t>=Anmeldeformular2012!$B$104</t>
  </si>
  <si>
    <t>SitZG</t>
  </si>
  <si>
    <t>=Anmeldeformular2012!$B$107</t>
  </si>
  <si>
    <t>=Anmeldeformular2012!$N$26</t>
  </si>
  <si>
    <t>Zielvorg</t>
  </si>
  <si>
    <t>=Anmeldeformular2012!$B$110</t>
  </si>
  <si>
    <t>=Auswahl!$C$15</t>
  </si>
  <si>
    <t>=Auswahl!$C$21</t>
  </si>
  <si>
    <t>=Auswahl!$B$31</t>
  </si>
  <si>
    <t>=Auswahl!$C$26</t>
  </si>
  <si>
    <t>hsob</t>
  </si>
  <si>
    <t>Auswahl22</t>
  </si>
  <si>
    <t>Auswahl23</t>
  </si>
  <si>
    <t>Auswahl24</t>
  </si>
  <si>
    <t>Auswahl25</t>
  </si>
  <si>
    <t>Auswahl26</t>
  </si>
  <si>
    <t>Auswahl32</t>
  </si>
  <si>
    <t>Auswahl33</t>
  </si>
  <si>
    <t>Auswahl34</t>
  </si>
  <si>
    <t>Auswahl35</t>
  </si>
  <si>
    <t>Auswahl36</t>
  </si>
  <si>
    <t>Auswahl42</t>
  </si>
  <si>
    <t>Auswahl43</t>
  </si>
  <si>
    <t>Auswahl44</t>
  </si>
  <si>
    <t>AuswahlStandard</t>
  </si>
  <si>
    <t>Bundesagentur für Arbeit-Institution</t>
  </si>
  <si>
    <t>Checkliste</t>
  </si>
  <si>
    <r>
      <t>Erläuterung:</t>
    </r>
    <r>
      <rPr>
        <sz val="9"/>
        <rFont val="Arial"/>
        <family val="2"/>
      </rPr>
      <t xml:space="preserve">  </t>
    </r>
  </si>
  <si>
    <r>
      <t>Erläuterung:</t>
    </r>
    <r>
      <rPr>
        <sz val="8"/>
        <rFont val="Arial"/>
        <family val="2"/>
      </rPr>
      <t xml:space="preserve">  </t>
    </r>
  </si>
  <si>
    <r>
      <t xml:space="preserve">Anmerkungen Beratung: </t>
    </r>
    <r>
      <rPr>
        <sz val="10"/>
        <rFont val="Arial"/>
        <family val="2"/>
      </rPr>
      <t xml:space="preserve"> </t>
    </r>
  </si>
  <si>
    <t>AuswahlGesamt</t>
  </si>
  <si>
    <t>AktionlisteGesamt</t>
  </si>
  <si>
    <t>FansatzlisteGesamt</t>
  </si>
  <si>
    <t>Beratung von Arbeitgebern</t>
  </si>
  <si>
    <t>Gesundheitsprävention</t>
  </si>
  <si>
    <t>Sensibilisierung für WB</t>
  </si>
  <si>
    <t>Betreuung</t>
  </si>
  <si>
    <t>Laufbahnberatung</t>
  </si>
  <si>
    <t>Sprachtraining</t>
  </si>
  <si>
    <t>Bewerbungstraining</t>
  </si>
  <si>
    <t>Multiplikatorenarbeit</t>
  </si>
  <si>
    <t>Coaching</t>
  </si>
  <si>
    <t>EDV-Training (mit Zertifikat)</t>
  </si>
  <si>
    <t>Praktikum</t>
  </si>
  <si>
    <t>Erprobung von Arbeitsfeldern</t>
  </si>
  <si>
    <t>Vermittlung von Sozialkomp.</t>
  </si>
  <si>
    <t>Projektelemente:</t>
  </si>
  <si>
    <t>Qualifizierungsbausteine</t>
  </si>
  <si>
    <t>Frau</t>
  </si>
  <si>
    <t>siehe  "Anmerkungen Beratung"</t>
  </si>
  <si>
    <t>TN-Plätze</t>
  </si>
  <si>
    <t>Pachsekurz</t>
  </si>
  <si>
    <t>Endgültige Entscheidung nach Änderung am:</t>
  </si>
  <si>
    <t>=Aktion!$A$2:$A$7</t>
  </si>
  <si>
    <t>=Aktion!$F$2:$F$15</t>
  </si>
  <si>
    <t>=GK!#BEZUG!</t>
  </si>
  <si>
    <t>Beraternamen</t>
  </si>
  <si>
    <t>=HSOB!$A$1:$B$4</t>
  </si>
  <si>
    <t>Dokuaktionauswahl</t>
  </si>
  <si>
    <t>=Auswahl!$C$34</t>
  </si>
  <si>
    <t>Dokufansatzauswahl</t>
  </si>
  <si>
    <t>=Auswahl!$C$35</t>
  </si>
  <si>
    <t>DokuPauswahl</t>
  </si>
  <si>
    <t>=Auswahl!$C$33</t>
  </si>
  <si>
    <t>FAnsatzAuswahlen</t>
  </si>
  <si>
    <t>=FAnsatz!$A$1:$O$1</t>
  </si>
  <si>
    <t>=FAnsatz!$A$2:$A$7</t>
  </si>
  <si>
    <t>=FAnsatz!$P$2:$P$28</t>
  </si>
  <si>
    <t>FAnsatzlisteVersatz</t>
  </si>
  <si>
    <t>=Auswahl!$E$8</t>
  </si>
  <si>
    <t>=Check!#BEZUG!</t>
  </si>
  <si>
    <t>=GK!$A$1:$B$38</t>
  </si>
  <si>
    <t>=Auswahl!$E$5</t>
  </si>
  <si>
    <t>=Intern!$BE$3</t>
  </si>
  <si>
    <t>=Intern!$BF$3</t>
  </si>
  <si>
    <t>=Auswahl!$E$6</t>
  </si>
  <si>
    <t>PKkurz</t>
  </si>
  <si>
    <t>=Auswahl!$E$11</t>
  </si>
  <si>
    <t>=PK!$A$1:$A$4</t>
  </si>
  <si>
    <t>FProjBeginn</t>
  </si>
  <si>
    <t>SProjBeginn</t>
  </si>
  <si>
    <t>FristEingang</t>
  </si>
  <si>
    <t>Projektname</t>
  </si>
  <si>
    <t>Qualifizierung (oder vergleichbares), normale Teilnehmendenerfassung</t>
  </si>
  <si>
    <t>Beratung (oder vergleichbares), aggregierte Teilnehmendenerfassung</t>
  </si>
  <si>
    <t>Prioritätsachse C: Arbeitsgelegenheit mit Qualifizierung</t>
  </si>
  <si>
    <t>Prioritätsachse C: Niedrigschwellige Qualifizierung/Erhöhung der Beschäftigungsfähigkeit</t>
  </si>
  <si>
    <t>Prioritätsachse C: Qualifizierung in der Altenpflege/Krankenpflege</t>
  </si>
  <si>
    <t>Bitte auswählen</t>
  </si>
  <si>
    <t>PLstgAnsatzListe</t>
  </si>
  <si>
    <t>Qualifizierung</t>
  </si>
  <si>
    <t>Beratung</t>
  </si>
  <si>
    <t>Auswahl222</t>
  </si>
  <si>
    <t>Auswahl223</t>
  </si>
  <si>
    <t>Auswahl233</t>
  </si>
  <si>
    <t>Auswahl332</t>
  </si>
  <si>
    <t>Auswahl442</t>
  </si>
  <si>
    <t>Auswahl232</t>
  </si>
  <si>
    <t>Auswahl422</t>
  </si>
  <si>
    <t>Auswahl432</t>
  </si>
  <si>
    <r>
      <t xml:space="preserve">Ggfs. notwendige Änderungen / Auflagen: </t>
    </r>
    <r>
      <rPr>
        <sz val="10"/>
        <rFont val="Arial"/>
        <family val="2"/>
      </rPr>
      <t xml:space="preserve"> </t>
    </r>
  </si>
  <si>
    <t>F</t>
  </si>
  <si>
    <t>Legende Prio 0</t>
  </si>
  <si>
    <t>Ent-scheid-ung</t>
  </si>
  <si>
    <t>Prio-vor-schlag</t>
  </si>
  <si>
    <t>Bewer-tungs-vor-schlag</t>
  </si>
  <si>
    <t>Kofinanzierung unklar</t>
  </si>
  <si>
    <t>Keine Rückmeldung Kofi</t>
  </si>
  <si>
    <t>fehl.Kofi</t>
  </si>
  <si>
    <t>keine Rückmeldung zur Kofi</t>
  </si>
  <si>
    <t>Kofi noch unklar</t>
  </si>
  <si>
    <t>Eingang Neue Fassung</t>
  </si>
  <si>
    <t>neufass</t>
  </si>
  <si>
    <t>Qualifizierung in der Altenpflege/Krankenpflege</t>
  </si>
  <si>
    <t>niedrigschwellige Qualifizierung/ Erhöhung der Beschäftigungsfähigkeit</t>
  </si>
  <si>
    <t>Aktive Kofinanzierung</t>
  </si>
  <si>
    <r>
      <t xml:space="preserve">Anmerkungen Beratung: 
</t>
    </r>
    <r>
      <rPr>
        <sz val="10"/>
        <rFont val="Arial"/>
        <family val="2"/>
      </rPr>
      <t xml:space="preserve"> 
 </t>
    </r>
  </si>
  <si>
    <t>Auswahl333</t>
  </si>
  <si>
    <t>Qualifizierung Altenpflege</t>
  </si>
  <si>
    <t>Auswahl423</t>
  </si>
  <si>
    <t>Auswahl424</t>
  </si>
  <si>
    <t>Auswahl425</t>
  </si>
  <si>
    <t>Auswahl426</t>
  </si>
  <si>
    <t>Auswahl427</t>
  </si>
  <si>
    <t>Auswahl433</t>
  </si>
  <si>
    <t>Auswahl434</t>
  </si>
  <si>
    <t>Auswahl435</t>
  </si>
  <si>
    <t>Auswahl443</t>
  </si>
  <si>
    <t>Auswahl444</t>
  </si>
  <si>
    <t>Erläuterung für Entscheidung</t>
  </si>
  <si>
    <t>Niedrigschwellige Qualifizierung</t>
  </si>
  <si>
    <t>Vermeidung von Ausbildungsabbrüchen</t>
  </si>
  <si>
    <t>kommunale Mittel</t>
  </si>
  <si>
    <t xml:space="preserve">                                                           Anteil aktive Kofinanzierung</t>
  </si>
  <si>
    <t>Komges</t>
  </si>
  <si>
    <t>kom1jahr</t>
  </si>
  <si>
    <t>andlandges</t>
  </si>
  <si>
    <t>andland1jahr</t>
  </si>
  <si>
    <t>Kommune gesamt</t>
  </si>
  <si>
    <t>and. Landesmit. Gesamt</t>
  </si>
  <si>
    <t>Sonstige oeffentliche Mittel</t>
  </si>
  <si>
    <t>Spenden gesamt</t>
  </si>
  <si>
    <t>TN-Anz.:</t>
  </si>
  <si>
    <t>TN-Pl.:</t>
  </si>
  <si>
    <t>Kofi-aktiv</t>
  </si>
  <si>
    <t>Kofi-passiv</t>
  </si>
  <si>
    <t>Anteil in %</t>
  </si>
  <si>
    <t>Auswahl45</t>
  </si>
  <si>
    <t>Anteil an Kosten der Qualifizierung</t>
  </si>
  <si>
    <t>Qualifizierungskosten</t>
  </si>
  <si>
    <t>Kosten ges.</t>
  </si>
  <si>
    <t>Förderplan</t>
  </si>
  <si>
    <t>kommunale Mittel-Institution</t>
  </si>
  <si>
    <t>Andere Landesmittel-Institution</t>
  </si>
  <si>
    <t>Sonstige öffentliche Mittel-Institution</t>
  </si>
  <si>
    <t xml:space="preserve">Passive Kofi </t>
  </si>
  <si>
    <t>Regionale Bedarfslage/ Zielgruppe</t>
  </si>
  <si>
    <t>Projekt-,Qualifizierungsinhalte</t>
  </si>
  <si>
    <t>Projektstruktur, -phasen, ztl. Ablauf, auch teilnehmerbezogen</t>
  </si>
  <si>
    <t>Ergebnisindikatoren, Dokumentation, Erfolgskontrolle</t>
  </si>
  <si>
    <t>Kontakte, Kooperationen</t>
  </si>
  <si>
    <t>regionale Bedarfslage/ Zielgruppe</t>
  </si>
  <si>
    <t>Projekt-/QualifizierungsinhalteZiele</t>
  </si>
  <si>
    <t>Projektstruktur,-phasen, ztl. Ablauf, auch teilnehmerbezogen, Methodik</t>
  </si>
  <si>
    <t>Messung und Dokumentation Ergebnisindikatorik</t>
  </si>
  <si>
    <t>Projekt-,Qualifizierungsinhalte, Ziele</t>
  </si>
  <si>
    <t>Projektstruktur, -phasen, ztl. Ablauf, Methodeneinsatz</t>
  </si>
  <si>
    <t>Auswahl452</t>
  </si>
  <si>
    <t>Auswahl453</t>
  </si>
  <si>
    <t>anspranrede</t>
  </si>
  <si>
    <t>Ansprechpartner Name</t>
  </si>
  <si>
    <t>Ansprechpartner Vorname</t>
  </si>
  <si>
    <t>ansprname</t>
  </si>
  <si>
    <t>wd</t>
  </si>
  <si>
    <t>Förderansatz</t>
  </si>
  <si>
    <t>ba1jahr</t>
  </si>
  <si>
    <t>bages</t>
  </si>
  <si>
    <t>Bundesagentur gesamt</t>
  </si>
  <si>
    <t>wd / ed</t>
  </si>
  <si>
    <t>Mittel MWVLW</t>
  </si>
  <si>
    <t>weitere Landesmittel</t>
  </si>
  <si>
    <t>Mittel des Jobcenters (SGBII)</t>
  </si>
  <si>
    <t>Zuschüsse von Unternehmen</t>
  </si>
  <si>
    <t>Einnahmen aus Erlösen</t>
  </si>
  <si>
    <t>Einnahmen aus Verkäufen, Vermietungen, Dienstleistungen etc.</t>
  </si>
  <si>
    <t>Spenden</t>
  </si>
  <si>
    <t>Ergänzende Erläuterungen zu obigen Angaben (bei Bedarf):</t>
  </si>
  <si>
    <t>Erläuterung zur Kalkulation oder andere ergänzende Anmerkungen zur Kofinanzierung (bei Bedarf):</t>
  </si>
  <si>
    <t>Mittel MWVLW-Institution</t>
  </si>
  <si>
    <t>Mittel Jobcenter-Institution</t>
  </si>
  <si>
    <t>Zuschuss von Unternehmen-Institution</t>
  </si>
  <si>
    <t>je TN-pl.</t>
  </si>
  <si>
    <t>je TNpl/M</t>
  </si>
  <si>
    <t>Kofi</t>
  </si>
  <si>
    <t>ltgtitel</t>
  </si>
  <si>
    <t>ltganrede</t>
  </si>
  <si>
    <t>mwvlwges</t>
  </si>
  <si>
    <t>mwvlw1jahr</t>
  </si>
  <si>
    <t>MWVLW gesamt</t>
  </si>
  <si>
    <t>Jobcenter gesamt</t>
  </si>
  <si>
    <t>Eigenmittel Träger gesamt</t>
  </si>
  <si>
    <t>Zuschuss Unternehmen gesamt</t>
  </si>
  <si>
    <t>Entgeltfortzahlung TN gesamt</t>
  </si>
  <si>
    <t>Teilnehmergebühren gesamt</t>
  </si>
  <si>
    <t>Einnahmen gesamt</t>
  </si>
  <si>
    <t>mjges</t>
  </si>
  <si>
    <t>mj1jahr</t>
  </si>
  <si>
    <t>jobcenterges</t>
  </si>
  <si>
    <t>jobcenter1jahr</t>
  </si>
  <si>
    <t>sstgoeffentlges</t>
  </si>
  <si>
    <t>sstgoeffentl1jahr</t>
  </si>
  <si>
    <t>Zuschussunternges</t>
  </si>
  <si>
    <t>zuschussuntern1jahr</t>
  </si>
  <si>
    <t>tnentgeltges</t>
  </si>
  <si>
    <t>tnentgelt1jahr</t>
  </si>
  <si>
    <t>tngebührenges</t>
  </si>
  <si>
    <t>tngebühren1jahr</t>
  </si>
  <si>
    <t>Kontakte, Kooperationen, Öffentlichkeitsarbeit</t>
  </si>
  <si>
    <t>Entgeltfortzahlung (Pauschalierung)</t>
  </si>
  <si>
    <t>Gesamtkosten abzgl. passive Kofinanzierung</t>
  </si>
  <si>
    <t>Vorprojekt Nr</t>
  </si>
  <si>
    <t>BS:</t>
  </si>
  <si>
    <t>Bundesagentur für Arbeit-Ansprechpartner/ Tel</t>
  </si>
  <si>
    <t>Bundesagentur für Arbeit-E-Mail</t>
  </si>
  <si>
    <t>Zuschuss von Unternehmen-E-Mail</t>
  </si>
  <si>
    <t>Spenden-E-Mail</t>
  </si>
  <si>
    <t xml:space="preserve">Mittel MWVLW-Ansprechpartner/ Tel. </t>
  </si>
  <si>
    <t xml:space="preserve">Andere Landesmittel-Ansprechpartner/ Tel. </t>
  </si>
  <si>
    <t xml:space="preserve">kommunale Mittel-Ansprechpartner/ Tel. </t>
  </si>
  <si>
    <t xml:space="preserve">Mittel Jobcenter-Ansprechpartner/ Tel. </t>
  </si>
  <si>
    <t xml:space="preserve">Sonstige öffentliche Mittel-Ansprechpartner/ Tel. </t>
  </si>
  <si>
    <t xml:space="preserve">Spenden-Ansprechpartner/ Tel. </t>
  </si>
  <si>
    <t xml:space="preserve">Zuschuss von Unternehmen-Ansprechpartner/Tel. </t>
  </si>
  <si>
    <t>Spenden-Institution</t>
  </si>
  <si>
    <t>Auflage</t>
  </si>
  <si>
    <t>Kost2Jahr</t>
  </si>
  <si>
    <t>mwvlw2jahr</t>
  </si>
  <si>
    <t>mj2jahr</t>
  </si>
  <si>
    <t>jobcenter2jahr</t>
  </si>
  <si>
    <t>kom2jahr</t>
  </si>
  <si>
    <t>andland2jahr</t>
  </si>
  <si>
    <t>sstgoeffentl2jahr</t>
  </si>
  <si>
    <t>zuschussuntern2jahr</t>
  </si>
  <si>
    <t>tnentgelt2jahr</t>
  </si>
  <si>
    <t>tngebühren2jahr</t>
  </si>
  <si>
    <t>Andreas Schneider</t>
  </si>
  <si>
    <t>AS</t>
  </si>
  <si>
    <t>ACE</t>
  </si>
  <si>
    <t>Andrea Colling-Engel</t>
  </si>
  <si>
    <t>mbges</t>
  </si>
  <si>
    <t>mb2jahr</t>
  </si>
  <si>
    <t>mb1jahr</t>
  </si>
  <si>
    <t>Mittel MASTD</t>
  </si>
  <si>
    <t>Mittel MFFKI</t>
  </si>
  <si>
    <t>Mittel MWG</t>
  </si>
  <si>
    <t>Mittel MKUEM</t>
  </si>
  <si>
    <t>Vulkaneifelkreis</t>
  </si>
  <si>
    <t>MASTD</t>
  </si>
  <si>
    <t>MFFKI</t>
  </si>
  <si>
    <t>MWG</t>
  </si>
  <si>
    <t>Assistierte Ausbildung in der Krankenpflege</t>
  </si>
  <si>
    <t>Jugendberufsagenturen plus</t>
  </si>
  <si>
    <t>Mentoring Mint</t>
  </si>
  <si>
    <t>Bitte erst spezifisches Ziel auswählen</t>
  </si>
  <si>
    <t>Kost3Jahr</t>
  </si>
  <si>
    <t>Kost4Jahr</t>
  </si>
  <si>
    <t>Mastdges</t>
  </si>
  <si>
    <t>mastd2Jahr</t>
  </si>
  <si>
    <t>mastd3Jahr</t>
  </si>
  <si>
    <t>mastd4Jahr</t>
  </si>
  <si>
    <t>mffkiges</t>
  </si>
  <si>
    <t>Mffki2jahr</t>
  </si>
  <si>
    <t>Mffki3jahr</t>
  </si>
  <si>
    <t>Mffki4jahr</t>
  </si>
  <si>
    <t>mb4jahr</t>
  </si>
  <si>
    <t>mwgges</t>
  </si>
  <si>
    <t>mwg1jahr</t>
  </si>
  <si>
    <t>mwg2jahr</t>
  </si>
  <si>
    <t>mwg3jahr</t>
  </si>
  <si>
    <t>mwg4jahr</t>
  </si>
  <si>
    <t>mj4jahr</t>
  </si>
  <si>
    <t>mwvlw3jahr</t>
  </si>
  <si>
    <t>mwvlw4jahr</t>
  </si>
  <si>
    <t>mkuemges</t>
  </si>
  <si>
    <t>mkuem1jahr</t>
  </si>
  <si>
    <t>mkuem2jahr</t>
  </si>
  <si>
    <t>mkuem3jahr</t>
  </si>
  <si>
    <t>mkuem4jahr</t>
  </si>
  <si>
    <t>Jobcenter3jahr</t>
  </si>
  <si>
    <t>jobcenter4jahr</t>
  </si>
  <si>
    <t>kom3jahr</t>
  </si>
  <si>
    <t>kom4jahr</t>
  </si>
  <si>
    <t>ba4jahr</t>
  </si>
  <si>
    <t>andland3jahr</t>
  </si>
  <si>
    <t>andland4jahr</t>
  </si>
  <si>
    <t>sstgoeffentl3jahr</t>
  </si>
  <si>
    <t>eigen4jahr</t>
  </si>
  <si>
    <t>zuschussuntern4jahr</t>
  </si>
  <si>
    <t>zuschussuntern3jahr</t>
  </si>
  <si>
    <t>tnentgelt3jahr</t>
  </si>
  <si>
    <t>tnentgelt4jahr</t>
  </si>
  <si>
    <t>tngebühren3jahr</t>
  </si>
  <si>
    <t>einnahmen4jahr</t>
  </si>
  <si>
    <t>spenden4jahr</t>
  </si>
  <si>
    <t>Anmeldeeingang</t>
  </si>
  <si>
    <t>Anmeldenummer</t>
  </si>
  <si>
    <t>durch MASTD bestätigt</t>
  </si>
  <si>
    <t>durch MFFKI bestätigt</t>
  </si>
  <si>
    <t>durch MWG bestätigt</t>
  </si>
  <si>
    <t>Mittel MFFKI-Institution</t>
  </si>
  <si>
    <t xml:space="preserve">Mittel MFFKI-Ansprechpartner/ Tel. </t>
  </si>
  <si>
    <t>Mittel MWG-Institution</t>
  </si>
  <si>
    <t xml:space="preserve">Mittel MWG-Ansprechpartner/ Tel. </t>
  </si>
  <si>
    <t>Mittel MKUEM-Institution</t>
  </si>
  <si>
    <t xml:space="preserve">Mittel MKUEM-Ansprechpartner/ Tel. </t>
  </si>
  <si>
    <t>Mathe Mint+</t>
  </si>
  <si>
    <t>Beratungsstellen "Neue Chancen +"</t>
  </si>
  <si>
    <t>spez. Ziel</t>
  </si>
  <si>
    <t xml:space="preserve">Die Teilnehmenden leben und/oder arbeiten in Rheinland-Pfalz. 
</t>
  </si>
  <si>
    <t xml:space="preserve">Angaben zum Begünstigten </t>
  </si>
  <si>
    <t>Begünstigter</t>
  </si>
  <si>
    <t>Eigenmittel Begünstigter</t>
  </si>
  <si>
    <t>davon nicht-binär</t>
  </si>
  <si>
    <t>Spezifisches Ziel</t>
  </si>
  <si>
    <t>TNnbinär</t>
  </si>
  <si>
    <t>Erwerbstätige, Nichterwerbstätige, Arbeitslose</t>
  </si>
  <si>
    <t>Unter-30-Jährige</t>
  </si>
  <si>
    <t>Angaben zum Begünstigten</t>
  </si>
  <si>
    <t>ESF+ Mittel</t>
  </si>
  <si>
    <t>Einordnung in das  Programm des ESF+</t>
  </si>
  <si>
    <t>Begünstigter:</t>
  </si>
  <si>
    <t xml:space="preserve">spez. Ziel: </t>
  </si>
  <si>
    <t>Begünstigten - Akkreditierung</t>
  </si>
  <si>
    <t>Interventionsgrad ESF +</t>
  </si>
  <si>
    <t>Mittel Jobcenter-E-Mail</t>
  </si>
  <si>
    <t>Sonstige öffentliche Mittel-E-Mail</t>
  </si>
  <si>
    <t>nicht förderfähig im Sinne des ESF+</t>
  </si>
  <si>
    <t>MFFKI gesamt</t>
  </si>
  <si>
    <t>MWG gesamt</t>
  </si>
  <si>
    <t>SOB</t>
  </si>
  <si>
    <t xml:space="preserve">Einordnung korrekt: </t>
  </si>
  <si>
    <t xml:space="preserve">ja: </t>
  </si>
  <si>
    <t xml:space="preserve">nein: </t>
  </si>
  <si>
    <t>TN nicht-binär</t>
  </si>
  <si>
    <t>Mittel BM</t>
  </si>
  <si>
    <t>Mittel JM</t>
  </si>
  <si>
    <t>Mittel BM-Institution</t>
  </si>
  <si>
    <t xml:space="preserve">Mittel BM-Ansprechpartner/ Tel. </t>
  </si>
  <si>
    <t>Mittel JM-Institution</t>
  </si>
  <si>
    <t xml:space="preserve">Mittel JM-Ansprechpartner/ Tel. </t>
  </si>
  <si>
    <t>Mittel JM-E-Mail</t>
  </si>
  <si>
    <t>Mittel MKUEM-E-Mail</t>
  </si>
  <si>
    <t>Mittel MWVLW-E-Mail</t>
  </si>
  <si>
    <t>Andere Landesmittel-E-Mail</t>
  </si>
  <si>
    <t>kommunale Mittel-E-Mail</t>
  </si>
  <si>
    <t>Mittel MWG-E-Mail</t>
  </si>
  <si>
    <t>Mittel BM-E-Mail</t>
  </si>
  <si>
    <t>Mittel MFFKI-E-Mail</t>
  </si>
  <si>
    <t>Mittel MASTD-Institution</t>
  </si>
  <si>
    <t>Mittel MASTD-Ansprechpartner/ Tel.</t>
  </si>
  <si>
    <t>Mittel MASTD-Institution/ E-Mail</t>
  </si>
  <si>
    <t>MASTD gesamt</t>
  </si>
  <si>
    <t>BM gesamt</t>
  </si>
  <si>
    <t>JM gesamt</t>
  </si>
  <si>
    <t>MKUEM gesamt</t>
  </si>
  <si>
    <t>Ü-region</t>
  </si>
  <si>
    <t>Ueregion</t>
  </si>
  <si>
    <t>bei wd:</t>
  </si>
  <si>
    <t>Digitale Grundkompetenzen</t>
  </si>
  <si>
    <t>Kompetenzfeststellung</t>
  </si>
  <si>
    <t>Modul "Europa und Ich"</t>
  </si>
  <si>
    <t>Netzwerkarbeit</t>
  </si>
  <si>
    <t>Projektarbeit</t>
  </si>
  <si>
    <t>Qualifizierungsbaust. zertifiziert</t>
  </si>
  <si>
    <t>Situationsanalyse</t>
  </si>
  <si>
    <t>EurekaRLP Plus-Projektnummer Vorprojekt</t>
  </si>
  <si>
    <t>EU-Charta</t>
  </si>
  <si>
    <t>Zustimmung Grundrechtecharta</t>
  </si>
  <si>
    <t>EU-Grundrechtecharta:</t>
  </si>
  <si>
    <t>BM</t>
  </si>
  <si>
    <t>E-Learning Plattform</t>
  </si>
  <si>
    <t>Eifelkreis Bitburg-Prüm</t>
  </si>
  <si>
    <t>Donnersbergkreis</t>
  </si>
  <si>
    <t>Westerwaldkreis</t>
  </si>
  <si>
    <t>Übergangsregion/ÜR</t>
  </si>
  <si>
    <t>ESO 4.6 Förderung des gleichberechtigten Zugangs zu hochwertiger und inklusiver allgemeiner und beruflicher Bildung</t>
  </si>
  <si>
    <t>Transnationale Zusammenarbeit</t>
  </si>
  <si>
    <t>Nachhaltige Entwicklung</t>
  </si>
  <si>
    <t>Förderung der Gleichstellung der Geschlechter:</t>
  </si>
  <si>
    <t xml:space="preserve">Chancengleichheit und Nichtdiskriminierung: </t>
  </si>
  <si>
    <t>Transnationale Zusammenarbeit:</t>
  </si>
  <si>
    <t>Nachhaltige Entwicklung:</t>
  </si>
  <si>
    <t>Bereichsübergreifende Grundsätze</t>
  </si>
  <si>
    <t>Gleichstellung der Geschlechter</t>
  </si>
  <si>
    <t>Chancengleichheit u.Nichtdiskrim.</t>
  </si>
  <si>
    <t>Nichdiskriminierungsauswahl</t>
  </si>
  <si>
    <t>Gleichstellungauswahl</t>
  </si>
  <si>
    <t>Nachhaltigkeitsauswahl</t>
  </si>
  <si>
    <t xml:space="preserve">Liegt die Akkreditierung für den ESF+ Rheinland-Pfalz vor?
 </t>
  </si>
  <si>
    <t>nrvorprojekt</t>
  </si>
  <si>
    <t>Auswahl "Umgang mit Geld"</t>
  </si>
  <si>
    <t>Umgang mit Geld</t>
  </si>
  <si>
    <t>Jobcenter</t>
  </si>
  <si>
    <t>JC Ahrweiler</t>
  </si>
  <si>
    <t>JC Altenkirchen</t>
  </si>
  <si>
    <t>JC Alzey-Worms</t>
  </si>
  <si>
    <t>JC Bad Dürkheim</t>
  </si>
  <si>
    <t>JC Bad Kreuznach</t>
  </si>
  <si>
    <t>JC Bernkastel-Wittlich</t>
  </si>
  <si>
    <t>JC Birkenfeld</t>
  </si>
  <si>
    <t>JC Bitburg-Prüm</t>
  </si>
  <si>
    <t>JC Cochem-Zell</t>
  </si>
  <si>
    <t>JC Donnersbergkreis</t>
  </si>
  <si>
    <t>JC Dt. Weinstraße</t>
  </si>
  <si>
    <t>JC Germersheim</t>
  </si>
  <si>
    <t>JC Kaiserslautern Lkr.</t>
  </si>
  <si>
    <t>JC Kaiserslautern Stdt.</t>
  </si>
  <si>
    <t>JC Koblenz</t>
  </si>
  <si>
    <t>JC Kusel</t>
  </si>
  <si>
    <t>JC Landau/ Südl. Weinstraße</t>
  </si>
  <si>
    <t>JC Mainz</t>
  </si>
  <si>
    <t>JC Mainz-Bingen</t>
  </si>
  <si>
    <t>JC Mayen-Koblenz</t>
  </si>
  <si>
    <t>JC Neustadt/W.</t>
  </si>
  <si>
    <t>JC Neuwied</t>
  </si>
  <si>
    <t>JC Pirmasens</t>
  </si>
  <si>
    <t>JC Rhein-Hunsrück</t>
  </si>
  <si>
    <t>JC Rhein-Lahn</t>
  </si>
  <si>
    <t>JC Speyer</t>
  </si>
  <si>
    <t>JC Südwestpfalz</t>
  </si>
  <si>
    <t>JC Trier</t>
  </si>
  <si>
    <t>JC Trier-Saarburg</t>
  </si>
  <si>
    <t>JC Vorderphalz/ Ludwigshafen</t>
  </si>
  <si>
    <t>JC Vulkaneifel</t>
  </si>
  <si>
    <t>JC Westerwald</t>
  </si>
  <si>
    <t>JC Worms</t>
  </si>
  <si>
    <t>JC Zweibrücken</t>
  </si>
  <si>
    <t>2026</t>
  </si>
  <si>
    <t>KWA</t>
  </si>
  <si>
    <t>Frauen aktiv in die Zukunft</t>
  </si>
  <si>
    <t>Langzeitleistungsbeziehende (SGB II) / strukturell Benachteiligte im Leistungsbezug (SGB II)</t>
  </si>
  <si>
    <t>Beschäftigte mit Wohnort oder Arbeitsplatz in RLP</t>
  </si>
  <si>
    <t>davon 2026:</t>
  </si>
  <si>
    <t>Stärker entwickelte Regionen /SER</t>
  </si>
  <si>
    <t>Rechenmodul:</t>
  </si>
  <si>
    <t>Aufruf_2025_1</t>
  </si>
  <si>
    <t>außerhalb von Rahmenbedingungen</t>
  </si>
  <si>
    <t>2027</t>
  </si>
  <si>
    <t>Entwicklung berufsbegleitende Studiengänge</t>
  </si>
  <si>
    <t>Entwicklung berufsbegleitender Studiengänge</t>
  </si>
  <si>
    <t>Personalkosten</t>
  </si>
  <si>
    <t>bm3jahr</t>
  </si>
  <si>
    <t>jm3jahr</t>
  </si>
  <si>
    <t>Bedarfsgemeinschafts-coaching</t>
  </si>
  <si>
    <t>e</t>
  </si>
  <si>
    <t>Transformationsbegleitung</t>
  </si>
  <si>
    <t>Perspektiven eröffnen plus</t>
  </si>
  <si>
    <t>eurekarlpnr</t>
  </si>
  <si>
    <t>Auswahl TN leben/arbeiten in RLP</t>
  </si>
  <si>
    <t>Ansprechperson zu diesem Projekt</t>
  </si>
  <si>
    <t>Projekt-/Qualifizierungsinhalte, Ziele (maximal 3.000 Zeichen)</t>
  </si>
  <si>
    <t>Projektstruktur/-phasen, zeitl. Ablauf, auch teilnehmerbezogen, Methodeneinsatz (max. 3.000 Zeichen)</t>
  </si>
  <si>
    <t>Messung u. Dokumentation der Ergebnisindikatorik (maximal 2.400 Zeichen)</t>
  </si>
  <si>
    <t xml:space="preserve"> Kontakte, Kooperationen und Öffentlichkeitsarbeit (maximal 1.800 Zeichen)</t>
  </si>
  <si>
    <t>Regionale Bedarfslage/Ausgangssituation Zielgruppe (maximal 2.400 Zeichen)</t>
  </si>
  <si>
    <t>Land</t>
  </si>
  <si>
    <t>Pauschale</t>
  </si>
  <si>
    <t xml:space="preserve">Die Gesamtsumme im Finanzplan muss mit der Summe im Rechenmodul übereinstimmen.
</t>
  </si>
  <si>
    <t>davon 2027:</t>
  </si>
  <si>
    <t>Anteil Land</t>
  </si>
  <si>
    <t>Ansprechpartner</t>
  </si>
  <si>
    <t>Sach- und Verwaltungskostenpauschale in Höhe von 19 Prozent</t>
  </si>
  <si>
    <t>Digi-Scout</t>
  </si>
  <si>
    <t>Projektanmeldung zum Aufruf 2026/2027 Digi-Scout</t>
  </si>
  <si>
    <t>Projektanmeldung zum Landesaufruf 2026/2027
Digi-Scout</t>
  </si>
  <si>
    <t>Eingang Anmeldung</t>
  </si>
  <si>
    <t>lfd. Nr.</t>
  </si>
  <si>
    <t xml:space="preserve">Das Formular ist geschützt. Bitte beschriften Sie nur die hierfür vorgesehenen Felder.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</si>
</sst>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&quot;DM&quot;_-;\-* #,##0.00\ &quot;DM&quot;_-;_-* &quot;-&quot;??\ &quot;DM&quot;_-;_-@_-"/>
    <numFmt numFmtId="165" formatCode="#,##0\ &quot;€&quot;"/>
    <numFmt numFmtId="166" formatCode="0.0"/>
    <numFmt numFmtId="167" formatCode="dd/mm/yy;@"/>
  </numFmts>
  <fonts count="39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sz val="10"/>
      <name val="Times New Roman"/>
      <family val="1"/>
    </font>
    <font>
      <b/>
      <sz val="14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sz val="5"/>
      <name val="Arial"/>
      <family val="2"/>
    </font>
    <font>
      <sz val="6"/>
      <name val="Arial"/>
      <family val="2"/>
    </font>
    <font>
      <sz val="7"/>
      <name val="Arial"/>
      <family val="2"/>
    </font>
    <font>
      <b/>
      <sz val="10"/>
      <color indexed="10"/>
      <name val="Arial"/>
      <family val="2"/>
    </font>
    <font>
      <b/>
      <sz val="16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9"/>
      <name val="Arial"/>
      <family val="2"/>
    </font>
    <font>
      <sz val="6"/>
      <name val="Arial"/>
      <family val="2"/>
    </font>
    <font>
      <sz val="10"/>
      <color indexed="10"/>
      <name val="Arial"/>
      <family val="2"/>
    </font>
    <font>
      <sz val="11"/>
      <name val="Arial"/>
      <family val="2"/>
    </font>
    <font>
      <b/>
      <sz val="18"/>
      <name val="Arial"/>
      <family val="2"/>
    </font>
    <font>
      <sz val="11"/>
      <name val="Arial"/>
      <family val="2"/>
    </font>
    <font>
      <b/>
      <sz val="22"/>
      <name val="Arial"/>
      <family val="2"/>
    </font>
    <font>
      <sz val="10"/>
      <name val="Tahoma"/>
      <family val="2"/>
    </font>
    <font>
      <sz val="8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8"/>
      <color rgb="FF000000"/>
      <name val="Tahoma"/>
      <family val="2"/>
    </font>
    <font>
      <sz val="9"/>
      <color indexed="81"/>
      <name val="Tahoma"/>
      <family val="2"/>
    </font>
    <font>
      <sz val="8"/>
      <color rgb="FF000000"/>
      <name val="Segoe UI"/>
      <family val="2"/>
    </font>
    <font>
      <sz val="11"/>
      <color indexed="81"/>
      <name val="Arial"/>
      <family val="2"/>
    </font>
    <font>
      <u/>
      <sz val="10"/>
      <color theme="10"/>
      <name val="Arial"/>
      <family val="2"/>
    </font>
    <font>
      <i/>
      <sz val="8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7F7F7"/>
        <bgColor rgb="FF000000"/>
      </patternFill>
    </fill>
    <fill>
      <patternFill patternType="solid">
        <fgColor rgb="FFF7F7F7"/>
        <bgColor rgb="FFF2F2F2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7" fillId="0" borderId="0"/>
    <xf numFmtId="164" fontId="1" fillId="0" borderId="0" applyFont="0" applyFill="0" applyBorder="0" applyAlignment="0" applyProtection="0"/>
    <xf numFmtId="0" fontId="37" fillId="0" borderId="0" applyNumberFormat="0" applyFill="0" applyBorder="0" applyAlignment="0" applyProtection="0"/>
  </cellStyleXfs>
  <cellXfs count="766">
    <xf numFmtId="0" fontId="0" fillId="0" borderId="0" xfId="0"/>
    <xf numFmtId="0" fontId="5" fillId="0" borderId="0" xfId="0" applyFont="1" applyAlignment="1">
      <alignment wrapText="1"/>
    </xf>
    <xf numFmtId="0" fontId="0" fillId="0" borderId="0" xfId="0" applyAlignment="1">
      <alignment wrapText="1"/>
    </xf>
    <xf numFmtId="0" fontId="3" fillId="0" borderId="0" xfId="0" applyFont="1"/>
    <xf numFmtId="0" fontId="2" fillId="0" borderId="0" xfId="0" applyFont="1"/>
    <xf numFmtId="0" fontId="0" fillId="0" borderId="1" xfId="0" applyBorder="1"/>
    <xf numFmtId="0" fontId="0" fillId="0" borderId="0" xfId="0" applyProtection="1">
      <protection locked="0"/>
    </xf>
    <xf numFmtId="0" fontId="2" fillId="0" borderId="0" xfId="0" applyFont="1" applyProtection="1"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6" xfId="0" applyBorder="1" applyProtection="1">
      <protection locked="0"/>
    </xf>
    <xf numFmtId="0" fontId="0" fillId="0" borderId="7" xfId="0" applyBorder="1" applyProtection="1">
      <protection locked="0"/>
    </xf>
    <xf numFmtId="0" fontId="2" fillId="0" borderId="8" xfId="0" applyFont="1" applyBorder="1" applyProtection="1">
      <protection locked="0"/>
    </xf>
    <xf numFmtId="0" fontId="6" fillId="0" borderId="0" xfId="1" applyFont="1" applyProtection="1">
      <protection locked="0"/>
    </xf>
    <xf numFmtId="0" fontId="6" fillId="0" borderId="0" xfId="1" applyFont="1" applyAlignment="1" applyProtection="1">
      <alignment horizontal="left"/>
      <protection locked="0"/>
    </xf>
    <xf numFmtId="0" fontId="3" fillId="0" borderId="0" xfId="0" applyFont="1" applyProtection="1">
      <protection locked="0"/>
    </xf>
    <xf numFmtId="0" fontId="3" fillId="0" borderId="0" xfId="0" applyFont="1" applyAlignment="1">
      <alignment horizontal="left"/>
    </xf>
    <xf numFmtId="14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 wrapText="1"/>
    </xf>
    <xf numFmtId="14" fontId="3" fillId="0" borderId="0" xfId="0" applyNumberFormat="1" applyFont="1" applyAlignment="1">
      <alignment horizontal="left" wrapText="1"/>
    </xf>
    <xf numFmtId="49" fontId="3" fillId="0" borderId="0" xfId="0" applyNumberFormat="1" applyFont="1" applyAlignment="1">
      <alignment horizontal="left" wrapText="1"/>
    </xf>
    <xf numFmtId="3" fontId="3" fillId="0" borderId="0" xfId="0" applyNumberFormat="1" applyFont="1" applyAlignment="1">
      <alignment horizontal="left" wrapText="1"/>
    </xf>
    <xf numFmtId="3" fontId="2" fillId="0" borderId="0" xfId="0" applyNumberFormat="1" applyFont="1" applyAlignment="1">
      <alignment wrapText="1"/>
    </xf>
    <xf numFmtId="0" fontId="2" fillId="0" borderId="8" xfId="0" applyFont="1" applyBorder="1"/>
    <xf numFmtId="0" fontId="0" fillId="0" borderId="5" xfId="0" applyBorder="1"/>
    <xf numFmtId="0" fontId="0" fillId="0" borderId="2" xfId="0" applyBorder="1"/>
    <xf numFmtId="0" fontId="0" fillId="0" borderId="3" xfId="0" applyBorder="1"/>
    <xf numFmtId="0" fontId="0" fillId="0" borderId="0" xfId="0" applyAlignment="1">
      <alignment horizontal="left"/>
    </xf>
    <xf numFmtId="0" fontId="10" fillId="0" borderId="0" xfId="0" applyFont="1"/>
    <xf numFmtId="0" fontId="0" fillId="0" borderId="0" xfId="0" applyAlignment="1">
      <alignment vertical="center"/>
    </xf>
    <xf numFmtId="2" fontId="0" fillId="0" borderId="3" xfId="0" applyNumberFormat="1" applyBorder="1" applyAlignment="1">
      <alignment horizontal="left"/>
    </xf>
    <xf numFmtId="0" fontId="0" fillId="0" borderId="0" xfId="0" applyAlignment="1" applyProtection="1">
      <alignment horizontal="left"/>
      <protection locked="0"/>
    </xf>
    <xf numFmtId="0" fontId="0" fillId="0" borderId="9" xfId="0" applyBorder="1"/>
    <xf numFmtId="0" fontId="2" fillId="0" borderId="9" xfId="0" applyFont="1" applyBorder="1"/>
    <xf numFmtId="0" fontId="10" fillId="0" borderId="0" xfId="0" applyFont="1" applyAlignment="1">
      <alignment horizontal="left"/>
    </xf>
    <xf numFmtId="0" fontId="2" fillId="0" borderId="2" xfId="0" applyFont="1" applyBorder="1"/>
    <xf numFmtId="0" fontId="10" fillId="0" borderId="1" xfId="0" applyFont="1" applyBorder="1"/>
    <xf numFmtId="49" fontId="2" fillId="0" borderId="0" xfId="0" applyNumberFormat="1" applyFont="1" applyAlignment="1">
      <alignment horizontal="left" wrapText="1"/>
    </xf>
    <xf numFmtId="0" fontId="2" fillId="0" borderId="0" xfId="0" applyFont="1" applyAlignment="1">
      <alignment wrapText="1"/>
    </xf>
    <xf numFmtId="14" fontId="2" fillId="0" borderId="0" xfId="0" applyNumberFormat="1" applyFont="1" applyAlignment="1">
      <alignment wrapText="1"/>
    </xf>
    <xf numFmtId="0" fontId="2" fillId="0" borderId="0" xfId="0" applyFont="1" applyAlignment="1">
      <alignment horizontal="right" wrapText="1"/>
    </xf>
    <xf numFmtId="1" fontId="2" fillId="0" borderId="0" xfId="0" applyNumberFormat="1" applyFont="1" applyAlignment="1">
      <alignment horizontal="right" wrapText="1"/>
    </xf>
    <xf numFmtId="49" fontId="2" fillId="0" borderId="0" xfId="0" applyNumberFormat="1" applyFont="1" applyAlignment="1">
      <alignment wrapText="1"/>
    </xf>
    <xf numFmtId="0" fontId="2" fillId="0" borderId="0" xfId="0" applyFont="1" applyAlignment="1">
      <alignment horizontal="left" wrapText="1"/>
    </xf>
    <xf numFmtId="3" fontId="2" fillId="0" borderId="0" xfId="0" applyNumberFormat="1" applyFont="1" applyAlignment="1">
      <alignment horizontal="right" wrapText="1"/>
    </xf>
    <xf numFmtId="3" fontId="2" fillId="0" borderId="0" xfId="0" quotePrefix="1" applyNumberFormat="1" applyFont="1" applyAlignment="1">
      <alignment wrapText="1"/>
    </xf>
    <xf numFmtId="1" fontId="2" fillId="0" borderId="0" xfId="0" applyNumberFormat="1" applyFont="1" applyAlignment="1">
      <alignment horizontal="left" wrapText="1"/>
    </xf>
    <xf numFmtId="49" fontId="2" fillId="0" borderId="0" xfId="0" applyNumberFormat="1" applyFont="1" applyAlignment="1">
      <alignment horizontal="right" wrapText="1"/>
    </xf>
    <xf numFmtId="166" fontId="3" fillId="0" borderId="0" xfId="0" applyNumberFormat="1" applyFont="1" applyAlignment="1">
      <alignment horizontal="left"/>
    </xf>
    <xf numFmtId="3" fontId="3" fillId="0" borderId="0" xfId="0" applyNumberFormat="1" applyFont="1" applyAlignment="1">
      <alignment horizontal="right" wrapText="1"/>
    </xf>
    <xf numFmtId="1" fontId="3" fillId="0" borderId="0" xfId="0" applyNumberFormat="1" applyFont="1" applyAlignment="1">
      <alignment horizontal="right" wrapText="1"/>
    </xf>
    <xf numFmtId="3" fontId="3" fillId="0" borderId="0" xfId="0" applyNumberFormat="1" applyFont="1" applyAlignment="1">
      <alignment horizontal="center" wrapText="1"/>
    </xf>
    <xf numFmtId="3" fontId="3" fillId="0" borderId="0" xfId="0" applyNumberFormat="1" applyFont="1" applyAlignment="1">
      <alignment horizontal="left"/>
    </xf>
    <xf numFmtId="167" fontId="0" fillId="0" borderId="0" xfId="0" applyNumberFormat="1"/>
    <xf numFmtId="1" fontId="0" fillId="0" borderId="0" xfId="0" applyNumberFormat="1"/>
    <xf numFmtId="0" fontId="0" fillId="0" borderId="0" xfId="0" applyAlignment="1">
      <alignment horizontal="center"/>
    </xf>
    <xf numFmtId="0" fontId="22" fillId="0" borderId="0" xfId="0" applyFont="1"/>
    <xf numFmtId="0" fontId="21" fillId="0" borderId="0" xfId="0" applyFont="1"/>
    <xf numFmtId="0" fontId="23" fillId="0" borderId="1" xfId="0" applyFont="1" applyBorder="1" applyAlignment="1">
      <alignment horizontal="center"/>
    </xf>
    <xf numFmtId="0" fontId="22" fillId="0" borderId="1" xfId="0" applyFont="1" applyBorder="1"/>
    <xf numFmtId="0" fontId="21" fillId="0" borderId="1" xfId="0" applyFont="1" applyBorder="1"/>
    <xf numFmtId="0" fontId="23" fillId="0" borderId="9" xfId="0" applyFont="1" applyBorder="1"/>
    <xf numFmtId="0" fontId="23" fillId="0" borderId="1" xfId="0" applyFont="1" applyBorder="1"/>
    <xf numFmtId="0" fontId="3" fillId="0" borderId="0" xfId="0" applyFont="1" applyAlignment="1" applyProtection="1">
      <alignment horizontal="left"/>
      <protection locked="0"/>
    </xf>
    <xf numFmtId="0" fontId="2" fillId="0" borderId="0" xfId="0" applyFont="1" applyAlignment="1" applyProtection="1">
      <alignment horizontal="left"/>
      <protection locked="0"/>
    </xf>
    <xf numFmtId="0" fontId="2" fillId="0" borderId="7" xfId="0" applyFont="1" applyBorder="1" applyAlignment="1" applyProtection="1">
      <alignment horizontal="left"/>
      <protection locked="0"/>
    </xf>
    <xf numFmtId="165" fontId="2" fillId="0" borderId="0" xfId="0" applyNumberFormat="1" applyFont="1" applyAlignment="1" applyProtection="1">
      <alignment horizontal="left"/>
      <protection locked="0"/>
    </xf>
    <xf numFmtId="0" fontId="10" fillId="0" borderId="8" xfId="0" applyFont="1" applyBorder="1"/>
    <xf numFmtId="0" fontId="10" fillId="0" borderId="5" xfId="0" applyFont="1" applyBorder="1"/>
    <xf numFmtId="0" fontId="12" fillId="0" borderId="0" xfId="0" applyFont="1"/>
    <xf numFmtId="0" fontId="0" fillId="0" borderId="10" xfId="0" applyBorder="1"/>
    <xf numFmtId="0" fontId="2" fillId="0" borderId="0" xfId="0" applyFont="1" applyAlignment="1" applyProtection="1">
      <alignment horizontal="center"/>
      <protection locked="0"/>
    </xf>
    <xf numFmtId="0" fontId="12" fillId="0" borderId="2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0" fillId="0" borderId="5" xfId="0" applyBorder="1" applyAlignment="1">
      <alignment vertical="center"/>
    </xf>
    <xf numFmtId="0" fontId="10" fillId="0" borderId="5" xfId="0" applyFont="1" applyBorder="1" applyAlignment="1">
      <alignment vertical="center"/>
    </xf>
    <xf numFmtId="0" fontId="10" fillId="0" borderId="7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0" fillId="0" borderId="11" xfId="0" applyBorder="1" applyAlignment="1">
      <alignment vertical="center"/>
    </xf>
    <xf numFmtId="0" fontId="4" fillId="2" borderId="4" xfId="0" applyFont="1" applyFill="1" applyBorder="1" applyAlignment="1">
      <alignment horizontal="right" vertical="center"/>
    </xf>
    <xf numFmtId="0" fontId="0" fillId="2" borderId="4" xfId="0" applyFill="1" applyBorder="1"/>
    <xf numFmtId="0" fontId="0" fillId="2" borderId="11" xfId="0" applyFill="1" applyBorder="1"/>
    <xf numFmtId="0" fontId="0" fillId="0" borderId="1" xfId="0" applyBorder="1" applyAlignment="1">
      <alignment vertical="center"/>
    </xf>
    <xf numFmtId="0" fontId="0" fillId="0" borderId="5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21" fillId="0" borderId="5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20" fillId="0" borderId="4" xfId="0" applyFont="1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2" fillId="0" borderId="9" xfId="0" applyFont="1" applyBorder="1" applyAlignment="1">
      <alignment vertical="top"/>
    </xf>
    <xf numFmtId="0" fontId="2" fillId="0" borderId="1" xfId="0" applyFont="1" applyBorder="1" applyAlignment="1">
      <alignment vertical="top"/>
    </xf>
    <xf numFmtId="0" fontId="0" fillId="0" borderId="1" xfId="0" applyBorder="1" applyAlignment="1">
      <alignment vertical="top"/>
    </xf>
    <xf numFmtId="0" fontId="0" fillId="0" borderId="12" xfId="0" applyBorder="1"/>
    <xf numFmtId="2" fontId="0" fillId="0" borderId="0" xfId="0" applyNumberFormat="1" applyAlignment="1">
      <alignment horizontal="left"/>
    </xf>
    <xf numFmtId="167" fontId="2" fillId="0" borderId="0" xfId="0" applyNumberFormat="1" applyFont="1" applyAlignment="1">
      <alignment wrapText="1"/>
    </xf>
    <xf numFmtId="3" fontId="0" fillId="0" borderId="0" xfId="0" applyNumberFormat="1"/>
    <xf numFmtId="3" fontId="2" fillId="0" borderId="0" xfId="0" applyNumberFormat="1" applyFont="1"/>
    <xf numFmtId="0" fontId="10" fillId="0" borderId="0" xfId="0" applyFont="1" applyAlignment="1" applyProtection="1">
      <alignment horizontal="left"/>
      <protection locked="0"/>
    </xf>
    <xf numFmtId="49" fontId="2" fillId="0" borderId="0" xfId="0" applyNumberFormat="1" applyFont="1" applyAlignment="1" applyProtection="1">
      <alignment horizontal="left"/>
      <protection locked="0"/>
    </xf>
    <xf numFmtId="0" fontId="2" fillId="0" borderId="13" xfId="0" applyFont="1" applyBorder="1" applyAlignment="1">
      <alignment wrapText="1"/>
    </xf>
    <xf numFmtId="0" fontId="0" fillId="0" borderId="14" xfId="0" applyBorder="1" applyAlignment="1">
      <alignment horizontal="left"/>
    </xf>
    <xf numFmtId="0" fontId="0" fillId="0" borderId="13" xfId="0" applyBorder="1" applyAlignment="1">
      <alignment wrapText="1"/>
    </xf>
    <xf numFmtId="1" fontId="24" fillId="0" borderId="14" xfId="0" applyNumberFormat="1" applyFont="1" applyBorder="1" applyAlignment="1">
      <alignment horizontal="left" wrapText="1"/>
    </xf>
    <xf numFmtId="0" fontId="3" fillId="0" borderId="13" xfId="0" applyFont="1" applyBorder="1" applyAlignment="1">
      <alignment wrapText="1"/>
    </xf>
    <xf numFmtId="1" fontId="18" fillId="0" borderId="15" xfId="0" applyNumberFormat="1" applyFont="1" applyBorder="1" applyAlignment="1">
      <alignment horizontal="left" wrapText="1"/>
    </xf>
    <xf numFmtId="0" fontId="19" fillId="0" borderId="17" xfId="0" applyFont="1" applyBorder="1" applyAlignment="1">
      <alignment wrapText="1"/>
    </xf>
    <xf numFmtId="0" fontId="19" fillId="0" borderId="15" xfId="0" applyFont="1" applyBorder="1" applyAlignment="1">
      <alignment horizontal="left"/>
    </xf>
    <xf numFmtId="0" fontId="19" fillId="0" borderId="15" xfId="0" applyFont="1" applyBorder="1"/>
    <xf numFmtId="0" fontId="0" fillId="0" borderId="2" xfId="0" applyBorder="1" applyAlignment="1">
      <alignment wrapText="1"/>
    </xf>
    <xf numFmtId="9" fontId="0" fillId="0" borderId="0" xfId="0" applyNumberFormat="1"/>
    <xf numFmtId="0" fontId="18" fillId="0" borderId="5" xfId="0" applyFont="1" applyBorder="1" applyProtection="1">
      <protection locked="0"/>
    </xf>
    <xf numFmtId="0" fontId="0" fillId="0" borderId="11" xfId="0" applyBorder="1" applyProtection="1">
      <protection locked="0"/>
    </xf>
    <xf numFmtId="0" fontId="20" fillId="0" borderId="0" xfId="0" applyFont="1" applyAlignment="1" applyProtection="1">
      <alignment horizontal="left"/>
      <protection locked="0"/>
    </xf>
    <xf numFmtId="1" fontId="3" fillId="0" borderId="14" xfId="0" applyNumberFormat="1" applyFont="1" applyBorder="1" applyAlignment="1">
      <alignment horizontal="left" wrapText="1"/>
    </xf>
    <xf numFmtId="0" fontId="1" fillId="0" borderId="14" xfId="0" applyFont="1" applyBorder="1" applyAlignment="1">
      <alignment horizontal="left"/>
    </xf>
    <xf numFmtId="0" fontId="1" fillId="0" borderId="18" xfId="0" applyFont="1" applyBorder="1" applyAlignment="1">
      <alignment horizontal="left"/>
    </xf>
    <xf numFmtId="14" fontId="0" fillId="0" borderId="0" xfId="0" applyNumberFormat="1"/>
    <xf numFmtId="49" fontId="0" fillId="0" borderId="0" xfId="0" applyNumberFormat="1"/>
    <xf numFmtId="0" fontId="0" fillId="0" borderId="16" xfId="0" applyBorder="1" applyAlignment="1">
      <alignment wrapText="1"/>
    </xf>
    <xf numFmtId="0" fontId="19" fillId="0" borderId="19" xfId="0" applyFont="1" applyBorder="1" applyAlignment="1">
      <alignment wrapText="1"/>
    </xf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Protection="1">
      <protection locked="0"/>
    </xf>
    <xf numFmtId="165" fontId="1" fillId="0" borderId="2" xfId="0" applyNumberFormat="1" applyFont="1" applyBorder="1" applyAlignment="1" applyProtection="1">
      <alignment horizontal="left"/>
      <protection locked="0"/>
    </xf>
    <xf numFmtId="165" fontId="1" fillId="0" borderId="0" xfId="0" applyNumberFormat="1" applyFont="1" applyAlignment="1" applyProtection="1">
      <alignment horizontal="left"/>
      <protection locked="0"/>
    </xf>
    <xf numFmtId="0" fontId="10" fillId="0" borderId="8" xfId="0" applyFont="1" applyBorder="1" applyAlignment="1">
      <alignment horizontal="left" vertical="center"/>
    </xf>
    <xf numFmtId="0" fontId="0" fillId="0" borderId="6" xfId="0" applyBorder="1" applyAlignment="1">
      <alignment vertical="center"/>
    </xf>
    <xf numFmtId="0" fontId="0" fillId="0" borderId="0" xfId="0" applyAlignment="1">
      <alignment horizontal="left" wrapText="1"/>
    </xf>
    <xf numFmtId="1" fontId="0" fillId="0" borderId="0" xfId="0" applyNumberFormat="1" applyAlignment="1">
      <alignment vertical="center"/>
    </xf>
    <xf numFmtId="0" fontId="29" fillId="0" borderId="0" xfId="0" applyFont="1"/>
    <xf numFmtId="0" fontId="12" fillId="0" borderId="0" xfId="0" applyFont="1" applyAlignment="1">
      <alignment horizontal="center"/>
    </xf>
    <xf numFmtId="0" fontId="1" fillId="0" borderId="7" xfId="0" applyFont="1" applyBorder="1" applyProtection="1">
      <protection locked="0"/>
    </xf>
    <xf numFmtId="0" fontId="1" fillId="0" borderId="13" xfId="0" applyFont="1" applyBorder="1" applyAlignment="1">
      <alignment wrapText="1"/>
    </xf>
    <xf numFmtId="3" fontId="1" fillId="0" borderId="0" xfId="0" applyNumberFormat="1" applyFont="1"/>
    <xf numFmtId="0" fontId="2" fillId="0" borderId="0" xfId="0" applyFont="1" applyAlignment="1">
      <alignment horizontal="left"/>
    </xf>
    <xf numFmtId="165" fontId="2" fillId="0" borderId="0" xfId="0" applyNumberFormat="1" applyFont="1" applyAlignment="1">
      <alignment horizontal="left"/>
    </xf>
    <xf numFmtId="0" fontId="1" fillId="0" borderId="2" xfId="0" applyFont="1" applyBorder="1" applyProtection="1">
      <protection locked="0"/>
    </xf>
    <xf numFmtId="0" fontId="2" fillId="0" borderId="0" xfId="0" applyFont="1" applyAlignment="1">
      <alignment horizontal="right"/>
    </xf>
    <xf numFmtId="0" fontId="1" fillId="0" borderId="9" xfId="0" applyFont="1" applyBorder="1"/>
    <xf numFmtId="0" fontId="20" fillId="0" borderId="0" xfId="0" applyFont="1" applyAlignment="1">
      <alignment horizontal="center" wrapText="1"/>
    </xf>
    <xf numFmtId="0" fontId="9" fillId="0" borderId="0" xfId="0" applyFont="1"/>
    <xf numFmtId="0" fontId="0" fillId="0" borderId="6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1" xfId="0" applyFont="1" applyBorder="1"/>
    <xf numFmtId="0" fontId="1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1" fillId="0" borderId="0" xfId="0" applyFont="1" applyAlignment="1" applyProtection="1">
      <alignment wrapText="1"/>
      <protection locked="0"/>
    </xf>
    <xf numFmtId="1" fontId="0" fillId="0" borderId="0" xfId="0" applyNumberFormat="1" applyAlignment="1">
      <alignment horizontal="right"/>
    </xf>
    <xf numFmtId="0" fontId="3" fillId="0" borderId="14" xfId="0" applyFont="1" applyBorder="1" applyAlignment="1">
      <alignment horizontal="left" wrapText="1"/>
    </xf>
    <xf numFmtId="167" fontId="1" fillId="0" borderId="0" xfId="0" applyNumberFormat="1" applyFont="1"/>
    <xf numFmtId="1" fontId="2" fillId="0" borderId="0" xfId="0" applyNumberFormat="1" applyFont="1" applyAlignment="1">
      <alignment horizontal="center"/>
    </xf>
    <xf numFmtId="165" fontId="0" fillId="0" borderId="0" xfId="0" applyNumberFormat="1" applyAlignment="1">
      <alignment horizontal="right"/>
    </xf>
    <xf numFmtId="0" fontId="0" fillId="0" borderId="5" xfId="0" applyBorder="1" applyAlignment="1">
      <alignment horizontal="center"/>
    </xf>
    <xf numFmtId="0" fontId="2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0" fillId="0" borderId="3" xfId="0" applyBorder="1" applyAlignment="1">
      <alignment vertical="center"/>
    </xf>
    <xf numFmtId="1" fontId="0" fillId="0" borderId="2" xfId="0" applyNumberFormat="1" applyBorder="1"/>
    <xf numFmtId="165" fontId="1" fillId="0" borderId="0" xfId="0" applyNumberFormat="1" applyFont="1" applyAlignment="1">
      <alignment horizontal="right"/>
    </xf>
    <xf numFmtId="167" fontId="1" fillId="3" borderId="0" xfId="0" applyNumberFormat="1" applyFont="1" applyFill="1" applyAlignment="1">
      <alignment horizontal="left" wrapText="1"/>
    </xf>
    <xf numFmtId="1" fontId="1" fillId="0" borderId="3" xfId="0" applyNumberFormat="1" applyFont="1" applyBorder="1" applyAlignment="1">
      <alignment horizontal="left" wrapText="1"/>
    </xf>
    <xf numFmtId="0" fontId="1" fillId="0" borderId="2" xfId="0" applyFont="1" applyBorder="1" applyAlignment="1">
      <alignment wrapText="1"/>
    </xf>
    <xf numFmtId="0" fontId="1" fillId="0" borderId="2" xfId="0" applyFont="1" applyBorder="1" applyAlignment="1">
      <alignment horizontal="left" wrapText="1"/>
    </xf>
    <xf numFmtId="0" fontId="2" fillId="0" borderId="2" xfId="0" applyFont="1" applyBorder="1" applyAlignment="1">
      <alignment wrapText="1"/>
    </xf>
    <xf numFmtId="0" fontId="1" fillId="0" borderId="7" xfId="0" applyFont="1" applyBorder="1" applyAlignment="1">
      <alignment wrapText="1"/>
    </xf>
    <xf numFmtId="0" fontId="19" fillId="0" borderId="8" xfId="0" applyFont="1" applyBorder="1" applyAlignment="1">
      <alignment wrapText="1"/>
    </xf>
    <xf numFmtId="0" fontId="19" fillId="0" borderId="6" xfId="0" applyFont="1" applyBorder="1"/>
    <xf numFmtId="1" fontId="3" fillId="0" borderId="3" xfId="0" applyNumberFormat="1" applyFont="1" applyBorder="1" applyAlignment="1">
      <alignment horizontal="left" wrapText="1"/>
    </xf>
    <xf numFmtId="1" fontId="1" fillId="0" borderId="11" xfId="0" applyNumberFormat="1" applyFont="1" applyBorder="1" applyAlignment="1">
      <alignment horizontal="left" wrapText="1"/>
    </xf>
    <xf numFmtId="49" fontId="3" fillId="0" borderId="0" xfId="0" applyNumberFormat="1" applyFont="1" applyProtection="1">
      <protection locked="0"/>
    </xf>
    <xf numFmtId="49" fontId="1" fillId="0" borderId="0" xfId="0" applyNumberFormat="1" applyFont="1" applyAlignment="1" applyProtection="1">
      <alignment horizontal="left"/>
      <protection locked="0"/>
    </xf>
    <xf numFmtId="1" fontId="2" fillId="0" borderId="0" xfId="0" quotePrefix="1" applyNumberFormat="1" applyFont="1" applyAlignment="1">
      <alignment horizontal="left" wrapText="1"/>
    </xf>
    <xf numFmtId="1" fontId="1" fillId="3" borderId="0" xfId="0" applyNumberFormat="1" applyFont="1" applyFill="1" applyAlignment="1">
      <alignment horizontal="right" wrapText="1"/>
    </xf>
    <xf numFmtId="14" fontId="1" fillId="0" borderId="0" xfId="0" applyNumberFormat="1" applyFont="1"/>
    <xf numFmtId="0" fontId="1" fillId="0" borderId="0" xfId="0" applyFont="1" applyAlignment="1">
      <alignment horizontal="left" wrapText="1"/>
    </xf>
    <xf numFmtId="1" fontId="1" fillId="0" borderId="0" xfId="0" applyNumberFormat="1" applyFont="1" applyAlignment="1">
      <alignment horizontal="center" wrapText="1"/>
    </xf>
    <xf numFmtId="167" fontId="1" fillId="0" borderId="0" xfId="0" applyNumberFormat="1" applyFont="1" applyAlignment="1">
      <alignment horizontal="left"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right" wrapText="1"/>
    </xf>
    <xf numFmtId="3" fontId="1" fillId="0" borderId="0" xfId="0" applyNumberFormat="1" applyFont="1" applyAlignment="1">
      <alignment wrapText="1"/>
    </xf>
    <xf numFmtId="1" fontId="1" fillId="0" borderId="0" xfId="0" applyNumberFormat="1" applyFont="1" applyAlignment="1">
      <alignment horizontal="right"/>
    </xf>
    <xf numFmtId="0" fontId="0" fillId="5" borderId="12" xfId="0" applyFill="1" applyBorder="1"/>
    <xf numFmtId="0" fontId="0" fillId="6" borderId="0" xfId="0" applyFill="1"/>
    <xf numFmtId="9" fontId="1" fillId="0" borderId="0" xfId="0" applyNumberFormat="1" applyFont="1" applyAlignment="1">
      <alignment wrapText="1"/>
    </xf>
    <xf numFmtId="0" fontId="1" fillId="0" borderId="2" xfId="0" applyFont="1" applyBorder="1"/>
    <xf numFmtId="1" fontId="3" fillId="0" borderId="0" xfId="0" applyNumberFormat="1" applyFont="1" applyAlignment="1">
      <alignment horizontal="left" wrapText="1"/>
    </xf>
    <xf numFmtId="0" fontId="1" fillId="0" borderId="4" xfId="0" applyFont="1" applyBorder="1"/>
    <xf numFmtId="0" fontId="0" fillId="0" borderId="4" xfId="0" applyBorder="1"/>
    <xf numFmtId="49" fontId="3" fillId="0" borderId="0" xfId="0" applyNumberFormat="1" applyFont="1"/>
    <xf numFmtId="49" fontId="2" fillId="0" borderId="0" xfId="0" applyNumberFormat="1" applyFont="1" applyAlignment="1">
      <alignment horizontal="center"/>
    </xf>
    <xf numFmtId="49" fontId="4" fillId="0" borderId="0" xfId="0" applyNumberFormat="1" applyFont="1" applyAlignment="1">
      <alignment horizontal="center"/>
    </xf>
    <xf numFmtId="49" fontId="4" fillId="0" borderId="0" xfId="0" applyNumberFormat="1" applyFont="1" applyAlignment="1">
      <alignment horizontal="left" vertical="center"/>
    </xf>
    <xf numFmtId="49" fontId="3" fillId="0" borderId="0" xfId="0" applyNumberFormat="1" applyFont="1" applyAlignment="1">
      <alignment horizontal="left"/>
    </xf>
    <xf numFmtId="49" fontId="3" fillId="0" borderId="0" xfId="0" applyNumberFormat="1" applyFont="1" applyAlignment="1">
      <alignment horizontal="center"/>
    </xf>
    <xf numFmtId="49" fontId="4" fillId="0" borderId="8" xfId="0" applyNumberFormat="1" applyFont="1" applyBorder="1" applyAlignment="1">
      <alignment horizontal="left" vertical="center"/>
    </xf>
    <xf numFmtId="49" fontId="4" fillId="0" borderId="5" xfId="0" applyNumberFormat="1" applyFont="1" applyBorder="1" applyAlignment="1">
      <alignment vertical="center"/>
    </xf>
    <xf numFmtId="49" fontId="5" fillId="0" borderId="5" xfId="0" applyNumberFormat="1" applyFont="1" applyBorder="1" applyAlignment="1">
      <alignment vertical="center"/>
    </xf>
    <xf numFmtId="49" fontId="3" fillId="0" borderId="5" xfId="0" applyNumberFormat="1" applyFont="1" applyBorder="1" applyAlignment="1">
      <alignment vertical="center"/>
    </xf>
    <xf numFmtId="49" fontId="14" fillId="0" borderId="5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0" fillId="0" borderId="2" xfId="0" applyNumberFormat="1" applyBorder="1" applyAlignment="1">
      <alignment horizontal="left"/>
    </xf>
    <xf numFmtId="49" fontId="9" fillId="0" borderId="0" xfId="0" applyNumberFormat="1" applyFont="1"/>
    <xf numFmtId="49" fontId="25" fillId="0" borderId="0" xfId="0" applyNumberFormat="1" applyFont="1"/>
    <xf numFmtId="49" fontId="0" fillId="0" borderId="3" xfId="0" applyNumberFormat="1" applyBorder="1"/>
    <xf numFmtId="49" fontId="9" fillId="0" borderId="0" xfId="0" applyNumberFormat="1" applyFont="1" applyAlignment="1">
      <alignment horizontal="left"/>
    </xf>
    <xf numFmtId="49" fontId="9" fillId="0" borderId="2" xfId="0" applyNumberFormat="1" applyFont="1" applyBorder="1" applyAlignment="1">
      <alignment horizontal="left"/>
    </xf>
    <xf numFmtId="49" fontId="27" fillId="0" borderId="0" xfId="0" applyNumberFormat="1" applyFont="1"/>
    <xf numFmtId="49" fontId="21" fillId="0" borderId="2" xfId="0" applyNumberFormat="1" applyFont="1" applyBorder="1" applyAlignment="1">
      <alignment horizontal="left"/>
    </xf>
    <xf numFmtId="49" fontId="21" fillId="0" borderId="8" xfId="0" applyNumberFormat="1" applyFont="1" applyBorder="1"/>
    <xf numFmtId="49" fontId="21" fillId="0" borderId="5" xfId="0" applyNumberFormat="1" applyFont="1" applyBorder="1"/>
    <xf numFmtId="49" fontId="21" fillId="0" borderId="0" xfId="0" applyNumberFormat="1" applyFont="1" applyAlignment="1">
      <alignment horizontal="left"/>
    </xf>
    <xf numFmtId="49" fontId="27" fillId="0" borderId="0" xfId="0" applyNumberFormat="1" applyFont="1" applyAlignment="1">
      <alignment horizontal="left"/>
    </xf>
    <xf numFmtId="49" fontId="3" fillId="0" borderId="3" xfId="0" applyNumberFormat="1" applyFont="1" applyBorder="1"/>
    <xf numFmtId="49" fontId="21" fillId="0" borderId="0" xfId="0" applyNumberFormat="1" applyFont="1"/>
    <xf numFmtId="49" fontId="1" fillId="0" borderId="0" xfId="0" applyNumberFormat="1" applyFont="1"/>
    <xf numFmtId="49" fontId="0" fillId="0" borderId="2" xfId="0" applyNumberFormat="1" applyBorder="1" applyAlignment="1">
      <alignment horizontal="left" vertical="center"/>
    </xf>
    <xf numFmtId="49" fontId="11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right" vertical="center"/>
    </xf>
    <xf numFmtId="49" fontId="0" fillId="0" borderId="0" xfId="0" applyNumberFormat="1" applyAlignment="1">
      <alignment horizontal="right" vertical="center"/>
    </xf>
    <xf numFmtId="49" fontId="3" fillId="0" borderId="0" xfId="0" applyNumberFormat="1" applyFont="1" applyAlignment="1">
      <alignment horizontal="left" vertical="center"/>
    </xf>
    <xf numFmtId="49" fontId="11" fillId="0" borderId="0" xfId="0" applyNumberFormat="1" applyFont="1" applyAlignment="1">
      <alignment horizontal="center" vertical="center"/>
    </xf>
    <xf numFmtId="49" fontId="3" fillId="0" borderId="3" xfId="0" applyNumberFormat="1" applyFont="1" applyBorder="1" applyAlignment="1">
      <alignment vertical="center"/>
    </xf>
    <xf numFmtId="49" fontId="9" fillId="0" borderId="8" xfId="0" applyNumberFormat="1" applyFont="1" applyBorder="1"/>
    <xf numFmtId="49" fontId="0" fillId="0" borderId="6" xfId="0" applyNumberFormat="1" applyBorder="1"/>
    <xf numFmtId="49" fontId="0" fillId="0" borderId="5" xfId="0" applyNumberFormat="1" applyBorder="1"/>
    <xf numFmtId="49" fontId="21" fillId="0" borderId="5" xfId="0" applyNumberFormat="1" applyFont="1" applyBorder="1" applyAlignment="1">
      <alignment horizontal="left"/>
    </xf>
    <xf numFmtId="49" fontId="21" fillId="0" borderId="6" xfId="0" applyNumberFormat="1" applyFont="1" applyBorder="1" applyAlignment="1">
      <alignment horizontal="left"/>
    </xf>
    <xf numFmtId="49" fontId="0" fillId="0" borderId="4" xfId="0" applyNumberFormat="1" applyBorder="1"/>
    <xf numFmtId="49" fontId="2" fillId="0" borderId="0" xfId="0" applyNumberFormat="1" applyFont="1"/>
    <xf numFmtId="49" fontId="0" fillId="0" borderId="7" xfId="0" applyNumberFormat="1" applyBorder="1" applyAlignment="1">
      <alignment horizontal="left"/>
    </xf>
    <xf numFmtId="49" fontId="3" fillId="0" borderId="4" xfId="0" applyNumberFormat="1" applyFont="1" applyBorder="1"/>
    <xf numFmtId="49" fontId="3" fillId="0" borderId="11" xfId="0" applyNumberFormat="1" applyFont="1" applyBorder="1"/>
    <xf numFmtId="49" fontId="3" fillId="0" borderId="5" xfId="0" applyNumberFormat="1" applyFont="1" applyBorder="1" applyAlignment="1">
      <alignment horizontal="left" vertical="center"/>
    </xf>
    <xf numFmtId="49" fontId="3" fillId="0" borderId="2" xfId="0" applyNumberFormat="1" applyFont="1" applyBorder="1" applyAlignment="1">
      <alignment horizontal="left"/>
    </xf>
    <xf numFmtId="49" fontId="25" fillId="0" borderId="0" xfId="0" applyNumberFormat="1" applyFont="1" applyAlignment="1">
      <alignment vertical="center"/>
    </xf>
    <xf numFmtId="49" fontId="9" fillId="0" borderId="6" xfId="0" applyNumberFormat="1" applyFont="1" applyBorder="1" applyAlignment="1">
      <alignment vertical="top"/>
    </xf>
    <xf numFmtId="0" fontId="0" fillId="0" borderId="5" xfId="0" applyBorder="1" applyAlignment="1">
      <alignment vertical="top"/>
    </xf>
    <xf numFmtId="0" fontId="0" fillId="0" borderId="6" xfId="0" applyBorder="1" applyAlignment="1">
      <alignment vertical="top"/>
    </xf>
    <xf numFmtId="49" fontId="3" fillId="0" borderId="2" xfId="0" quotePrefix="1" applyNumberFormat="1" applyFont="1" applyBorder="1" applyAlignment="1">
      <alignment horizontal="left"/>
    </xf>
    <xf numFmtId="49" fontId="11" fillId="0" borderId="0" xfId="0" applyNumberFormat="1" applyFont="1" applyAlignment="1">
      <alignment horizontal="left"/>
    </xf>
    <xf numFmtId="49" fontId="3" fillId="0" borderId="0" xfId="0" applyNumberFormat="1" applyFont="1" applyAlignment="1">
      <alignment horizontal="right"/>
    </xf>
    <xf numFmtId="49" fontId="5" fillId="0" borderId="2" xfId="0" applyNumberFormat="1" applyFont="1" applyBorder="1" applyAlignment="1">
      <alignment horizontal="left"/>
    </xf>
    <xf numFmtId="49" fontId="5" fillId="0" borderId="0" xfId="0" applyNumberFormat="1" applyFont="1" applyAlignment="1">
      <alignment horizontal="right"/>
    </xf>
    <xf numFmtId="49" fontId="5" fillId="0" borderId="0" xfId="0" applyNumberFormat="1" applyFont="1"/>
    <xf numFmtId="49" fontId="9" fillId="0" borderId="2" xfId="0" applyNumberFormat="1" applyFont="1" applyBorder="1" applyAlignment="1">
      <alignment horizontal="left" vertical="center"/>
    </xf>
    <xf numFmtId="49" fontId="4" fillId="6" borderId="0" xfId="0" applyNumberFormat="1" applyFont="1" applyFill="1" applyAlignment="1">
      <alignment horizontal="left" vertical="center"/>
    </xf>
    <xf numFmtId="49" fontId="9" fillId="6" borderId="0" xfId="0" applyNumberFormat="1" applyFont="1" applyFill="1" applyAlignment="1">
      <alignment vertical="center"/>
    </xf>
    <xf numFmtId="49" fontId="9" fillId="0" borderId="0" xfId="0" applyNumberFormat="1" applyFont="1" applyAlignment="1">
      <alignment vertical="center"/>
    </xf>
    <xf numFmtId="49" fontId="9" fillId="0" borderId="0" xfId="0" applyNumberFormat="1" applyFont="1" applyAlignment="1">
      <alignment horizontal="right" vertical="center"/>
    </xf>
    <xf numFmtId="49" fontId="2" fillId="0" borderId="2" xfId="0" applyNumberFormat="1" applyFont="1" applyBorder="1" applyAlignment="1">
      <alignment horizontal="left"/>
    </xf>
    <xf numFmtId="49" fontId="2" fillId="0" borderId="0" xfId="0" applyNumberFormat="1" applyFont="1" applyAlignment="1">
      <alignment horizontal="left"/>
    </xf>
    <xf numFmtId="49" fontId="2" fillId="0" borderId="0" xfId="0" quotePrefix="1" applyNumberFormat="1" applyFont="1" applyAlignment="1">
      <alignment horizontal="left"/>
    </xf>
    <xf numFmtId="49" fontId="20" fillId="0" borderId="2" xfId="0" applyNumberFormat="1" applyFont="1" applyBorder="1" applyAlignment="1">
      <alignment horizontal="left"/>
    </xf>
    <xf numFmtId="49" fontId="20" fillId="0" borderId="0" xfId="0" applyNumberFormat="1" applyFont="1" applyAlignment="1">
      <alignment vertical="top"/>
    </xf>
    <xf numFmtId="49" fontId="9" fillId="0" borderId="0" xfId="0" applyNumberFormat="1" applyFont="1" applyAlignment="1">
      <alignment horizontal="center"/>
    </xf>
    <xf numFmtId="49" fontId="9" fillId="0" borderId="3" xfId="0" applyNumberFormat="1" applyFont="1" applyBorder="1"/>
    <xf numFmtId="49" fontId="9" fillId="0" borderId="2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left" vertical="center"/>
    </xf>
    <xf numFmtId="49" fontId="3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left" vertical="top" wrapText="1"/>
    </xf>
    <xf numFmtId="49" fontId="3" fillId="0" borderId="12" xfId="0" applyNumberFormat="1" applyFont="1" applyBorder="1" applyAlignment="1">
      <alignment horizontal="left"/>
    </xf>
    <xf numFmtId="49" fontId="3" fillId="0" borderId="5" xfId="0" applyNumberFormat="1" applyFont="1" applyBorder="1" applyAlignment="1">
      <alignment horizontal="left"/>
    </xf>
    <xf numFmtId="49" fontId="3" fillId="0" borderId="12" xfId="0" applyNumberFormat="1" applyFont="1" applyBorder="1"/>
    <xf numFmtId="49" fontId="3" fillId="0" borderId="12" xfId="0" applyNumberFormat="1" applyFont="1" applyBorder="1" applyAlignment="1">
      <alignment horizontal="center"/>
    </xf>
    <xf numFmtId="49" fontId="20" fillId="0" borderId="0" xfId="0" applyNumberFormat="1" applyFont="1"/>
    <xf numFmtId="49" fontId="3" fillId="0" borderId="7" xfId="0" applyNumberFormat="1" applyFont="1" applyBorder="1" applyAlignment="1">
      <alignment horizontal="left"/>
    </xf>
    <xf numFmtId="49" fontId="2" fillId="0" borderId="4" xfId="0" applyNumberFormat="1" applyFont="1" applyBorder="1" applyAlignment="1">
      <alignment horizontal="center"/>
    </xf>
    <xf numFmtId="49" fontId="4" fillId="0" borderId="0" xfId="0" applyNumberFormat="1" applyFont="1" applyAlignment="1">
      <alignment vertical="center"/>
    </xf>
    <xf numFmtId="49" fontId="5" fillId="0" borderId="0" xfId="0" applyNumberFormat="1" applyFont="1" applyAlignment="1">
      <alignment vertical="center"/>
    </xf>
    <xf numFmtId="49" fontId="3" fillId="0" borderId="5" xfId="0" applyNumberFormat="1" applyFont="1" applyBorder="1" applyAlignment="1">
      <alignment horizontal="right"/>
    </xf>
    <xf numFmtId="49" fontId="3" fillId="0" borderId="5" xfId="0" applyNumberFormat="1" applyFont="1" applyBorder="1"/>
    <xf numFmtId="49" fontId="4" fillId="0" borderId="0" xfId="0" applyNumberFormat="1" applyFont="1" applyAlignment="1">
      <alignment horizontal="center" vertical="center" wrapText="1"/>
    </xf>
    <xf numFmtId="49" fontId="1" fillId="0" borderId="9" xfId="0" applyNumberFormat="1" applyFont="1" applyBorder="1" applyAlignment="1">
      <alignment vertical="center"/>
    </xf>
    <xf numFmtId="49" fontId="1" fillId="0" borderId="1" xfId="0" applyNumberFormat="1" applyFont="1" applyBorder="1" applyAlignment="1">
      <alignment vertical="center"/>
    </xf>
    <xf numFmtId="49" fontId="1" fillId="0" borderId="10" xfId="0" applyNumberFormat="1" applyFont="1" applyBorder="1" applyAlignment="1">
      <alignment vertical="center"/>
    </xf>
    <xf numFmtId="49" fontId="5" fillId="0" borderId="0" xfId="0" applyNumberFormat="1" applyFont="1" applyAlignment="1">
      <alignment horizontal="center" vertical="center" wrapText="1"/>
    </xf>
    <xf numFmtId="3" fontId="1" fillId="0" borderId="0" xfId="0" applyNumberFormat="1" applyFont="1" applyAlignment="1">
      <alignment horizontal="right"/>
    </xf>
    <xf numFmtId="49" fontId="1" fillId="0" borderId="0" xfId="0" quotePrefix="1" applyNumberFormat="1" applyFont="1"/>
    <xf numFmtId="3" fontId="31" fillId="0" borderId="0" xfId="0" applyNumberFormat="1" applyFont="1" applyAlignment="1">
      <alignment horizontal="center"/>
    </xf>
    <xf numFmtId="49" fontId="17" fillId="0" borderId="0" xfId="0" applyNumberFormat="1" applyFont="1"/>
    <xf numFmtId="49" fontId="4" fillId="0" borderId="0" xfId="0" applyNumberFormat="1" applyFont="1" applyAlignment="1">
      <alignment horizontal="left"/>
    </xf>
    <xf numFmtId="49" fontId="25" fillId="0" borderId="0" xfId="0" applyNumberFormat="1" applyFont="1" applyAlignment="1">
      <alignment horizontal="left"/>
    </xf>
    <xf numFmtId="49" fontId="4" fillId="0" borderId="0" xfId="0" applyNumberFormat="1" applyFont="1" applyAlignment="1">
      <alignment horizontal="left" vertical="top" wrapText="1"/>
    </xf>
    <xf numFmtId="0" fontId="1" fillId="0" borderId="5" xfId="0" applyFont="1" applyBorder="1" applyAlignment="1">
      <alignment vertical="top" wrapText="1" readingOrder="1"/>
    </xf>
    <xf numFmtId="49" fontId="4" fillId="0" borderId="0" xfId="0" applyNumberFormat="1" applyFont="1"/>
    <xf numFmtId="49" fontId="11" fillId="0" borderId="0" xfId="0" applyNumberFormat="1" applyFont="1"/>
    <xf numFmtId="49" fontId="25" fillId="0" borderId="0" xfId="0" applyNumberFormat="1" applyFont="1" applyAlignment="1">
      <alignment horizontal="left" wrapText="1"/>
    </xf>
    <xf numFmtId="49" fontId="0" fillId="0" borderId="0" xfId="0" applyNumberFormat="1" applyAlignment="1">
      <alignment wrapText="1"/>
    </xf>
    <xf numFmtId="0" fontId="25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49" fontId="0" fillId="0" borderId="7" xfId="0" applyNumberFormat="1" applyBorder="1"/>
    <xf numFmtId="49" fontId="0" fillId="0" borderId="0" xfId="0" applyNumberFormat="1" applyProtection="1">
      <protection locked="0"/>
    </xf>
    <xf numFmtId="3" fontId="2" fillId="0" borderId="0" xfId="0" applyNumberFormat="1" applyFont="1" applyAlignment="1">
      <alignment horizontal="center" vertical="center" wrapText="1"/>
    </xf>
    <xf numFmtId="165" fontId="1" fillId="0" borderId="0" xfId="0" quotePrefix="1" applyNumberFormat="1" applyFont="1" applyAlignment="1">
      <alignment vertical="center"/>
    </xf>
    <xf numFmtId="49" fontId="3" fillId="0" borderId="0" xfId="0" quotePrefix="1" applyNumberFormat="1" applyFont="1"/>
    <xf numFmtId="49" fontId="3" fillId="0" borderId="6" xfId="0" applyNumberFormat="1" applyFont="1" applyBorder="1"/>
    <xf numFmtId="49" fontId="3" fillId="0" borderId="2" xfId="0" applyNumberFormat="1" applyFont="1" applyBorder="1"/>
    <xf numFmtId="9" fontId="10" fillId="4" borderId="12" xfId="0" applyNumberFormat="1" applyFont="1" applyFill="1" applyBorder="1" applyAlignment="1">
      <alignment horizontal="center" wrapText="1"/>
    </xf>
    <xf numFmtId="49" fontId="3" fillId="0" borderId="1" xfId="0" applyNumberFormat="1" applyFont="1" applyBorder="1" applyAlignment="1">
      <alignment vertical="center"/>
    </xf>
    <xf numFmtId="49" fontId="3" fillId="0" borderId="10" xfId="0" applyNumberFormat="1" applyFont="1" applyBorder="1" applyAlignment="1">
      <alignment vertical="center"/>
    </xf>
    <xf numFmtId="49" fontId="9" fillId="0" borderId="8" xfId="0" applyNumberFormat="1" applyFont="1" applyBorder="1" applyAlignment="1">
      <alignment horizontal="left"/>
    </xf>
    <xf numFmtId="49" fontId="9" fillId="0" borderId="8" xfId="0" applyNumberFormat="1" applyFont="1" applyBorder="1" applyAlignment="1">
      <alignment vertical="top"/>
    </xf>
    <xf numFmtId="49" fontId="0" fillId="0" borderId="4" xfId="0" applyNumberFormat="1" applyBorder="1"/>
    <xf numFmtId="49" fontId="12" fillId="0" borderId="0" xfId="0" applyNumberFormat="1" applyFont="1" applyAlignment="1">
      <alignment vertical="center" wrapText="1"/>
    </xf>
    <xf numFmtId="0" fontId="10" fillId="0" borderId="0" xfId="0" applyFont="1" applyAlignment="1">
      <alignment vertical="center" wrapText="1"/>
    </xf>
    <xf numFmtId="49" fontId="3" fillId="0" borderId="12" xfId="0" applyNumberFormat="1" applyFont="1" applyBorder="1" applyAlignment="1">
      <alignment horizontal="left"/>
    </xf>
    <xf numFmtId="0" fontId="0" fillId="0" borderId="5" xfId="0" applyBorder="1"/>
    <xf numFmtId="0" fontId="0" fillId="0" borderId="4" xfId="0" applyBorder="1"/>
    <xf numFmtId="49" fontId="3" fillId="0" borderId="0" xfId="0" applyNumberFormat="1" applyFont="1" applyFill="1" applyBorder="1" applyAlignment="1">
      <alignment horizontal="left"/>
    </xf>
    <xf numFmtId="49" fontId="3" fillId="0" borderId="0" xfId="0" applyNumberFormat="1" applyFont="1" applyFill="1" applyBorder="1"/>
    <xf numFmtId="49" fontId="3" fillId="0" borderId="0" xfId="0" applyNumberFormat="1" applyFont="1" applyBorder="1"/>
    <xf numFmtId="49" fontId="3" fillId="0" borderId="0" xfId="0" applyNumberFormat="1" applyFont="1" applyBorder="1" applyAlignment="1">
      <alignment vertical="center"/>
    </xf>
    <xf numFmtId="49" fontId="9" fillId="0" borderId="0" xfId="0" applyNumberFormat="1" applyFont="1" applyBorder="1" applyAlignment="1">
      <alignment horizontal="center" vertical="center"/>
    </xf>
    <xf numFmtId="49" fontId="9" fillId="0" borderId="0" xfId="0" applyNumberFormat="1" applyFont="1" applyBorder="1"/>
    <xf numFmtId="49" fontId="11" fillId="0" borderId="0" xfId="0" applyNumberFormat="1" applyFont="1" applyBorder="1" applyAlignment="1">
      <alignment vertical="center"/>
    </xf>
    <xf numFmtId="49" fontId="21" fillId="0" borderId="0" xfId="0" applyNumberFormat="1" applyFont="1" applyBorder="1"/>
    <xf numFmtId="49" fontId="13" fillId="0" borderId="6" xfId="0" applyNumberFormat="1" applyFont="1" applyBorder="1" applyAlignment="1">
      <alignment horizontal="center" vertical="center"/>
    </xf>
    <xf numFmtId="49" fontId="1" fillId="0" borderId="3" xfId="0" applyNumberFormat="1" applyFont="1" applyBorder="1"/>
    <xf numFmtId="49" fontId="21" fillId="0" borderId="3" xfId="0" applyNumberFormat="1" applyFont="1" applyBorder="1"/>
    <xf numFmtId="49" fontId="25" fillId="0" borderId="4" xfId="0" applyNumberFormat="1" applyFont="1" applyBorder="1"/>
    <xf numFmtId="49" fontId="2" fillId="0" borderId="0" xfId="0" applyNumberFormat="1" applyFont="1" applyBorder="1" applyAlignment="1">
      <alignment vertical="center"/>
    </xf>
    <xf numFmtId="49" fontId="0" fillId="0" borderId="0" xfId="0" applyNumberFormat="1" applyBorder="1" applyAlignment="1">
      <alignment vertical="center"/>
    </xf>
    <xf numFmtId="49" fontId="0" fillId="0" borderId="8" xfId="0" applyNumberFormat="1" applyBorder="1" applyAlignment="1">
      <alignment horizontal="left"/>
    </xf>
    <xf numFmtId="49" fontId="14" fillId="0" borderId="7" xfId="0" applyNumberFormat="1" applyFont="1" applyBorder="1"/>
    <xf numFmtId="49" fontId="3" fillId="0" borderId="0" xfId="0" applyNumberFormat="1" applyFont="1" applyBorder="1" applyAlignment="1">
      <alignment horizontal="center"/>
    </xf>
    <xf numFmtId="49" fontId="3" fillId="0" borderId="0" xfId="0" applyNumberFormat="1" applyFont="1" applyBorder="1" applyAlignment="1">
      <alignment horizontal="left"/>
    </xf>
    <xf numFmtId="49" fontId="5" fillId="0" borderId="3" xfId="0" applyNumberFormat="1" applyFont="1" applyBorder="1"/>
    <xf numFmtId="49" fontId="9" fillId="0" borderId="3" xfId="0" applyNumberFormat="1" applyFont="1" applyBorder="1" applyAlignment="1">
      <alignment vertical="center"/>
    </xf>
    <xf numFmtId="49" fontId="9" fillId="0" borderId="11" xfId="0" applyNumberFormat="1" applyFont="1" applyBorder="1"/>
    <xf numFmtId="49" fontId="5" fillId="0" borderId="0" xfId="0" applyNumberFormat="1" applyFont="1" applyBorder="1"/>
    <xf numFmtId="2" fontId="25" fillId="0" borderId="4" xfId="0" applyNumberFormat="1" applyFont="1" applyBorder="1" applyAlignment="1" applyProtection="1">
      <alignment vertical="top"/>
      <protection locked="0"/>
    </xf>
    <xf numFmtId="49" fontId="2" fillId="0" borderId="8" xfId="0" applyNumberFormat="1" applyFont="1" applyBorder="1" applyAlignment="1">
      <alignment horizontal="left" vertical="top"/>
    </xf>
    <xf numFmtId="0" fontId="25" fillId="0" borderId="5" xfId="0" applyFont="1" applyBorder="1" applyAlignment="1">
      <alignment vertical="top"/>
    </xf>
    <xf numFmtId="0" fontId="0" fillId="0" borderId="7" xfId="0" applyBorder="1"/>
    <xf numFmtId="2" fontId="25" fillId="0" borderId="11" xfId="0" applyNumberFormat="1" applyFont="1" applyBorder="1" applyAlignment="1" applyProtection="1">
      <alignment vertical="top"/>
      <protection locked="0"/>
    </xf>
    <xf numFmtId="1" fontId="1" fillId="0" borderId="0" xfId="0" applyNumberFormat="1" applyFont="1" applyAlignment="1">
      <alignment horizontal="left" wrapText="1"/>
    </xf>
    <xf numFmtId="49" fontId="2" fillId="0" borderId="0" xfId="0" applyNumberFormat="1" applyFont="1"/>
    <xf numFmtId="49" fontId="3" fillId="0" borderId="10" xfId="0" applyNumberFormat="1" applyFont="1" applyBorder="1" applyProtection="1">
      <protection locked="0"/>
    </xf>
    <xf numFmtId="49" fontId="3" fillId="0" borderId="0" xfId="0" applyNumberFormat="1" applyFont="1"/>
    <xf numFmtId="1" fontId="5" fillId="0" borderId="0" xfId="0" applyNumberFormat="1" applyFont="1" applyBorder="1" applyAlignment="1">
      <alignment horizontal="right" vertical="center"/>
    </xf>
    <xf numFmtId="49" fontId="2" fillId="0" borderId="12" xfId="0" quotePrefix="1" applyNumberFormat="1" applyFont="1" applyBorder="1" applyAlignment="1">
      <alignment horizontal="center"/>
    </xf>
    <xf numFmtId="3" fontId="4" fillId="4" borderId="9" xfId="0" applyNumberFormat="1" applyFont="1" applyFill="1" applyBorder="1" applyAlignment="1">
      <alignment vertical="center"/>
    </xf>
    <xf numFmtId="3" fontId="4" fillId="4" borderId="1" xfId="0" applyNumberFormat="1" applyFont="1" applyFill="1" applyBorder="1" applyAlignment="1">
      <alignment vertical="center"/>
    </xf>
    <xf numFmtId="3" fontId="4" fillId="4" borderId="10" xfId="0" applyNumberFormat="1" applyFont="1" applyFill="1" applyBorder="1" applyAlignment="1">
      <alignment vertical="center"/>
    </xf>
    <xf numFmtId="3" fontId="5" fillId="4" borderId="9" xfId="0" applyNumberFormat="1" applyFont="1" applyFill="1" applyBorder="1" applyAlignment="1">
      <alignment vertical="center"/>
    </xf>
    <xf numFmtId="3" fontId="5" fillId="4" borderId="1" xfId="0" applyNumberFormat="1" applyFont="1" applyFill="1" applyBorder="1" applyAlignment="1">
      <alignment vertical="center"/>
    </xf>
    <xf numFmtId="3" fontId="5" fillId="4" borderId="10" xfId="0" applyNumberFormat="1" applyFont="1" applyFill="1" applyBorder="1" applyAlignment="1">
      <alignment vertical="center"/>
    </xf>
    <xf numFmtId="49" fontId="1" fillId="0" borderId="9" xfId="0" applyNumberFormat="1" applyFont="1" applyBorder="1" applyAlignment="1">
      <alignment vertical="center"/>
    </xf>
    <xf numFmtId="49" fontId="1" fillId="0" borderId="1" xfId="0" applyNumberFormat="1" applyFont="1" applyBorder="1" applyAlignment="1">
      <alignment vertical="center"/>
    </xf>
    <xf numFmtId="49" fontId="1" fillId="0" borderId="10" xfId="0" applyNumberFormat="1" applyFont="1" applyBorder="1" applyAlignment="1">
      <alignment vertical="center"/>
    </xf>
    <xf numFmtId="49" fontId="10" fillId="0" borderId="9" xfId="0" applyNumberFormat="1" applyFont="1" applyBorder="1" applyAlignment="1">
      <alignment vertical="center"/>
    </xf>
    <xf numFmtId="49" fontId="10" fillId="0" borderId="1" xfId="0" applyNumberFormat="1" applyFont="1" applyBorder="1" applyAlignment="1">
      <alignment vertical="center"/>
    </xf>
    <xf numFmtId="49" fontId="10" fillId="0" borderId="10" xfId="0" applyNumberFormat="1" applyFont="1" applyBorder="1" applyAlignment="1">
      <alignment vertical="center"/>
    </xf>
    <xf numFmtId="3" fontId="5" fillId="6" borderId="12" xfId="0" applyNumberFormat="1" applyFont="1" applyFill="1" applyBorder="1" applyAlignment="1" applyProtection="1">
      <alignment vertical="center"/>
      <protection locked="0"/>
    </xf>
    <xf numFmtId="49" fontId="3" fillId="0" borderId="0" xfId="0" applyNumberFormat="1" applyFont="1" applyBorder="1" applyAlignment="1">
      <alignment horizontal="left"/>
    </xf>
    <xf numFmtId="49" fontId="0" fillId="0" borderId="0" xfId="0" applyNumberFormat="1" applyBorder="1" applyAlignment="1">
      <alignment horizontal="left"/>
    </xf>
    <xf numFmtId="49" fontId="1" fillId="0" borderId="0" xfId="0" applyNumberFormat="1" applyFont="1" applyBorder="1" applyAlignment="1">
      <alignment horizontal="left"/>
    </xf>
    <xf numFmtId="49" fontId="2" fillId="0" borderId="9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49" fontId="2" fillId="0" borderId="10" xfId="0" applyNumberFormat="1" applyFont="1" applyBorder="1" applyAlignment="1">
      <alignment horizontal="center"/>
    </xf>
    <xf numFmtId="49" fontId="2" fillId="0" borderId="5" xfId="0" applyNumberFormat="1" applyFont="1" applyBorder="1" applyAlignment="1">
      <alignment vertical="center"/>
    </xf>
    <xf numFmtId="49" fontId="2" fillId="0" borderId="6" xfId="0" applyNumberFormat="1" applyFont="1" applyBorder="1" applyAlignment="1">
      <alignment vertical="center"/>
    </xf>
    <xf numFmtId="49" fontId="2" fillId="0" borderId="4" xfId="0" applyNumberFormat="1" applyFont="1" applyBorder="1" applyAlignment="1">
      <alignment vertical="center"/>
    </xf>
    <xf numFmtId="49" fontId="2" fillId="0" borderId="11" xfId="0" applyNumberFormat="1" applyFont="1" applyBorder="1" applyAlignment="1">
      <alignment vertical="center"/>
    </xf>
    <xf numFmtId="49" fontId="20" fillId="0" borderId="0" xfId="0" applyNumberFormat="1" applyFont="1" applyBorder="1"/>
    <xf numFmtId="49" fontId="9" fillId="0" borderId="0" xfId="0" applyNumberFormat="1" applyFont="1" applyBorder="1"/>
    <xf numFmtId="0" fontId="9" fillId="0" borderId="0" xfId="0" applyFont="1" applyBorder="1"/>
    <xf numFmtId="0" fontId="0" fillId="0" borderId="3" xfId="0" applyBorder="1"/>
    <xf numFmtId="0" fontId="5" fillId="0" borderId="4" xfId="0" applyFont="1" applyBorder="1" applyAlignment="1">
      <alignment horizontal="right" vertical="center"/>
    </xf>
    <xf numFmtId="0" fontId="25" fillId="0" borderId="9" xfId="0" applyFont="1" applyBorder="1" applyAlignment="1" applyProtection="1">
      <alignment vertical="top" wrapText="1"/>
      <protection locked="0"/>
    </xf>
    <xf numFmtId="0" fontId="25" fillId="0" borderId="1" xfId="0" applyFont="1" applyBorder="1" applyAlignment="1" applyProtection="1">
      <alignment vertical="top" wrapText="1"/>
      <protection locked="0"/>
    </xf>
    <xf numFmtId="0" fontId="0" fillId="0" borderId="10" xfId="0" applyBorder="1" applyAlignment="1" applyProtection="1">
      <alignment vertical="top" wrapText="1"/>
      <protection locked="0"/>
    </xf>
    <xf numFmtId="49" fontId="4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49" fontId="3" fillId="0" borderId="0" xfId="0" applyNumberFormat="1" applyFont="1" applyAlignment="1" applyProtection="1">
      <alignment horizontal="left"/>
      <protection locked="0"/>
    </xf>
    <xf numFmtId="0" fontId="10" fillId="0" borderId="0" xfId="0" applyFont="1" applyProtection="1">
      <protection locked="0"/>
    </xf>
    <xf numFmtId="0" fontId="0" fillId="0" borderId="0" xfId="0" applyProtection="1">
      <protection locked="0"/>
    </xf>
    <xf numFmtId="49" fontId="25" fillId="0" borderId="8" xfId="0" applyNumberFormat="1" applyFont="1" applyBorder="1" applyAlignment="1" applyProtection="1">
      <alignment vertical="top" wrapText="1" readingOrder="1"/>
      <protection locked="0"/>
    </xf>
    <xf numFmtId="0" fontId="25" fillId="0" borderId="5" xfId="0" applyFont="1" applyBorder="1" applyAlignment="1" applyProtection="1">
      <alignment vertical="top" wrapText="1" readingOrder="1"/>
      <protection locked="0"/>
    </xf>
    <xf numFmtId="0" fontId="25" fillId="0" borderId="6" xfId="0" applyFont="1" applyBorder="1" applyAlignment="1" applyProtection="1">
      <alignment vertical="top" wrapText="1" readingOrder="1"/>
      <protection locked="0"/>
    </xf>
    <xf numFmtId="0" fontId="25" fillId="0" borderId="2" xfId="0" applyFont="1" applyBorder="1" applyAlignment="1" applyProtection="1">
      <alignment vertical="top" wrapText="1" readingOrder="1"/>
      <protection locked="0"/>
    </xf>
    <xf numFmtId="0" fontId="25" fillId="0" borderId="0" xfId="0" applyFont="1" applyAlignment="1" applyProtection="1">
      <alignment vertical="top" wrapText="1" readingOrder="1"/>
      <protection locked="0"/>
    </xf>
    <xf numFmtId="0" fontId="25" fillId="0" borderId="3" xfId="0" applyFont="1" applyBorder="1" applyAlignment="1" applyProtection="1">
      <alignment vertical="top" wrapText="1" readingOrder="1"/>
      <protection locked="0"/>
    </xf>
    <xf numFmtId="0" fontId="25" fillId="0" borderId="7" xfId="0" applyFont="1" applyBorder="1" applyAlignment="1" applyProtection="1">
      <alignment vertical="top" wrapText="1" readingOrder="1"/>
      <protection locked="0"/>
    </xf>
    <xf numFmtId="0" fontId="25" fillId="0" borderId="4" xfId="0" applyFont="1" applyBorder="1" applyAlignment="1" applyProtection="1">
      <alignment vertical="top" wrapText="1" readingOrder="1"/>
      <protection locked="0"/>
    </xf>
    <xf numFmtId="0" fontId="25" fillId="0" borderId="11" xfId="0" applyFont="1" applyBorder="1" applyAlignment="1" applyProtection="1">
      <alignment vertical="top" wrapText="1" readingOrder="1"/>
      <protection locked="0"/>
    </xf>
    <xf numFmtId="3" fontId="5" fillId="6" borderId="9" xfId="0" applyNumberFormat="1" applyFont="1" applyFill="1" applyBorder="1" applyAlignment="1" applyProtection="1">
      <alignment vertical="center"/>
      <protection locked="0"/>
    </xf>
    <xf numFmtId="49" fontId="2" fillId="0" borderId="8" xfId="0" applyNumberFormat="1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left"/>
    </xf>
    <xf numFmtId="49" fontId="0" fillId="0" borderId="4" xfId="0" applyNumberFormat="1" applyBorder="1" applyAlignment="1">
      <alignment horizontal="left"/>
    </xf>
    <xf numFmtId="49" fontId="3" fillId="0" borderId="1" xfId="0" applyNumberFormat="1" applyFont="1" applyBorder="1" applyAlignment="1">
      <alignment vertical="center"/>
    </xf>
    <xf numFmtId="49" fontId="3" fillId="0" borderId="10" xfId="0" applyNumberFormat="1" applyFont="1" applyBorder="1" applyAlignment="1">
      <alignment vertical="center"/>
    </xf>
    <xf numFmtId="1" fontId="5" fillId="0" borderId="12" xfId="0" applyNumberFormat="1" applyFont="1" applyBorder="1" applyAlignment="1" applyProtection="1">
      <alignment horizontal="right" vertical="center"/>
      <protection locked="0"/>
    </xf>
    <xf numFmtId="49" fontId="1" fillId="0" borderId="9" xfId="0" applyNumberFormat="1" applyFont="1" applyBorder="1" applyAlignment="1">
      <alignment vertical="top" wrapText="1"/>
    </xf>
    <xf numFmtId="0" fontId="0" fillId="0" borderId="1" xfId="0" applyBorder="1"/>
    <xf numFmtId="49" fontId="11" fillId="0" borderId="0" xfId="0" applyNumberFormat="1" applyFont="1" applyAlignment="1">
      <alignment vertical="center"/>
    </xf>
    <xf numFmtId="49" fontId="25" fillId="0" borderId="0" xfId="0" applyNumberFormat="1" applyFont="1" applyAlignment="1">
      <alignment vertical="center"/>
    </xf>
    <xf numFmtId="49" fontId="11" fillId="0" borderId="0" xfId="0" applyNumberFormat="1" applyFont="1" applyAlignment="1">
      <alignment horizontal="left" vertical="center"/>
    </xf>
    <xf numFmtId="49" fontId="0" fillId="0" borderId="0" xfId="0" applyNumberFormat="1" applyAlignment="1">
      <alignment vertical="center"/>
    </xf>
    <xf numFmtId="49" fontId="11" fillId="0" borderId="0" xfId="0" applyNumberFormat="1" applyFont="1" applyAlignment="1">
      <alignment horizontal="left" vertical="top"/>
    </xf>
    <xf numFmtId="49" fontId="21" fillId="0" borderId="8" xfId="0" applyNumberFormat="1" applyFont="1" applyBorder="1"/>
    <xf numFmtId="49" fontId="21" fillId="0" borderId="5" xfId="0" applyNumberFormat="1" applyFont="1" applyBorder="1"/>
    <xf numFmtId="49" fontId="21" fillId="0" borderId="6" xfId="0" applyNumberFormat="1" applyFont="1" applyBorder="1"/>
    <xf numFmtId="49" fontId="25" fillId="0" borderId="7" xfId="0" applyNumberFormat="1" applyFont="1" applyBorder="1" applyProtection="1">
      <protection locked="0"/>
    </xf>
    <xf numFmtId="49" fontId="25" fillId="0" borderId="4" xfId="0" applyNumberFormat="1" applyFont="1" applyBorder="1" applyProtection="1">
      <protection locked="0"/>
    </xf>
    <xf numFmtId="49" fontId="25" fillId="0" borderId="11" xfId="0" applyNumberFormat="1" applyFont="1" applyBorder="1" applyProtection="1">
      <protection locked="0"/>
    </xf>
    <xf numFmtId="167" fontId="25" fillId="0" borderId="7" xfId="0" applyNumberFormat="1" applyFont="1" applyBorder="1" applyAlignment="1" applyProtection="1">
      <alignment horizontal="left"/>
      <protection locked="0"/>
    </xf>
    <xf numFmtId="167" fontId="25" fillId="0" borderId="4" xfId="0" applyNumberFormat="1" applyFont="1" applyBorder="1" applyAlignment="1" applyProtection="1">
      <alignment horizontal="left"/>
      <protection locked="0"/>
    </xf>
    <xf numFmtId="167" fontId="25" fillId="0" borderId="11" xfId="0" applyNumberFormat="1" applyFont="1" applyBorder="1" applyAlignment="1" applyProtection="1">
      <alignment horizontal="left"/>
      <protection locked="0"/>
    </xf>
    <xf numFmtId="49" fontId="37" fillId="0" borderId="7" xfId="3" applyNumberFormat="1" applyBorder="1" applyProtection="1">
      <protection locked="0"/>
    </xf>
    <xf numFmtId="49" fontId="0" fillId="0" borderId="4" xfId="0" applyNumberFormat="1" applyBorder="1" applyProtection="1">
      <protection locked="0"/>
    </xf>
    <xf numFmtId="49" fontId="0" fillId="0" borderId="11" xfId="0" applyNumberFormat="1" applyBorder="1" applyProtection="1">
      <protection locked="0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 vertical="top"/>
    </xf>
    <xf numFmtId="0" fontId="25" fillId="0" borderId="4" xfId="0" applyNumberFormat="1" applyFont="1" applyBorder="1" applyAlignment="1" applyProtection="1">
      <alignment horizontal="center" vertical="top"/>
      <protection locked="0"/>
    </xf>
    <xf numFmtId="0" fontId="25" fillId="0" borderId="11" xfId="0" applyNumberFormat="1" applyFont="1" applyBorder="1" applyAlignment="1" applyProtection="1">
      <alignment horizontal="center" vertical="top"/>
      <protection locked="0"/>
    </xf>
    <xf numFmtId="0" fontId="12" fillId="0" borderId="1" xfId="0" applyFont="1" applyBorder="1" applyAlignment="1">
      <alignment horizontal="left" vertical="center" wrapText="1"/>
    </xf>
    <xf numFmtId="49" fontId="25" fillId="0" borderId="0" xfId="0" applyNumberFormat="1" applyFont="1" applyProtection="1">
      <protection locked="0"/>
    </xf>
    <xf numFmtId="49" fontId="27" fillId="0" borderId="0" xfId="0" applyNumberFormat="1" applyFont="1" applyProtection="1">
      <protection locked="0"/>
    </xf>
    <xf numFmtId="49" fontId="26" fillId="0" borderId="0" xfId="0" applyNumberFormat="1" applyFont="1" applyAlignment="1">
      <alignment horizontal="center" vertical="center" wrapText="1"/>
    </xf>
    <xf numFmtId="0" fontId="1" fillId="0" borderId="4" xfId="0" applyFont="1" applyBorder="1" applyAlignment="1" applyProtection="1">
      <alignment horizontal="left"/>
      <protection locked="0"/>
    </xf>
    <xf numFmtId="0" fontId="0" fillId="0" borderId="4" xfId="0" applyBorder="1" applyAlignment="1" applyProtection="1">
      <alignment horizontal="left"/>
      <protection locked="0"/>
    </xf>
    <xf numFmtId="0" fontId="0" fillId="0" borderId="11" xfId="0" applyBorder="1" applyAlignment="1" applyProtection="1">
      <alignment horizontal="left"/>
      <protection locked="0"/>
    </xf>
    <xf numFmtId="49" fontId="25" fillId="0" borderId="7" xfId="0" applyNumberFormat="1" applyFont="1" applyBorder="1" applyAlignment="1" applyProtection="1">
      <alignment horizontal="left"/>
      <protection locked="0"/>
    </xf>
    <xf numFmtId="0" fontId="20" fillId="0" borderId="0" xfId="0" applyFont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49" fontId="9" fillId="0" borderId="8" xfId="0" applyNumberFormat="1" applyFont="1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8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9" fillId="0" borderId="0" xfId="0" applyNumberFormat="1" applyFont="1"/>
    <xf numFmtId="49" fontId="0" fillId="0" borderId="0" xfId="0" applyNumberFormat="1"/>
    <xf numFmtId="49" fontId="9" fillId="0" borderId="2" xfId="0" applyNumberFormat="1" applyFont="1" applyBorder="1"/>
    <xf numFmtId="49" fontId="0" fillId="0" borderId="3" xfId="0" applyNumberFormat="1" applyBorder="1"/>
    <xf numFmtId="0" fontId="0" fillId="0" borderId="4" xfId="0" applyBorder="1" applyProtection="1">
      <protection locked="0"/>
    </xf>
    <xf numFmtId="0" fontId="1" fillId="0" borderId="7" xfId="0" applyFont="1" applyBorder="1" applyAlignment="1" applyProtection="1">
      <alignment horizontal="left"/>
      <protection locked="0"/>
    </xf>
    <xf numFmtId="167" fontId="20" fillId="0" borderId="0" xfId="0" applyNumberFormat="1" applyFont="1" applyAlignment="1">
      <alignment horizontal="center" vertical="center"/>
    </xf>
    <xf numFmtId="167" fontId="20" fillId="0" borderId="0" xfId="0" applyNumberFormat="1" applyFont="1" applyBorder="1" applyAlignment="1">
      <alignment horizontal="center" vertical="center"/>
    </xf>
    <xf numFmtId="49" fontId="21" fillId="0" borderId="8" xfId="0" applyNumberFormat="1" applyFont="1" applyBorder="1" applyAlignment="1">
      <alignment horizontal="left"/>
    </xf>
    <xf numFmtId="49" fontId="0" fillId="0" borderId="5" xfId="0" applyNumberFormat="1" applyBorder="1"/>
    <xf numFmtId="49" fontId="37" fillId="0" borderId="7" xfId="3" applyNumberFormat="1" applyBorder="1" applyAlignment="1" applyProtection="1">
      <alignment horizontal="left"/>
      <protection locked="0"/>
    </xf>
    <xf numFmtId="49" fontId="0" fillId="0" borderId="4" xfId="0" applyNumberFormat="1" applyBorder="1" applyAlignment="1" applyProtection="1">
      <alignment horizontal="left"/>
      <protection locked="0"/>
    </xf>
    <xf numFmtId="49" fontId="0" fillId="0" borderId="11" xfId="0" applyNumberFormat="1" applyBorder="1" applyAlignment="1" applyProtection="1">
      <alignment horizontal="left"/>
      <protection locked="0"/>
    </xf>
    <xf numFmtId="0" fontId="0" fillId="0" borderId="11" xfId="0" applyBorder="1" applyProtection="1">
      <protection locked="0"/>
    </xf>
    <xf numFmtId="0" fontId="0" fillId="0" borderId="6" xfId="0" applyBorder="1"/>
    <xf numFmtId="0" fontId="25" fillId="0" borderId="4" xfId="0" applyFont="1" applyBorder="1" applyProtection="1">
      <protection locked="0"/>
    </xf>
    <xf numFmtId="0" fontId="25" fillId="0" borderId="11" xfId="0" applyFont="1" applyBorder="1" applyProtection="1">
      <protection locked="0"/>
    </xf>
    <xf numFmtId="49" fontId="20" fillId="0" borderId="0" xfId="0" applyNumberFormat="1" applyFont="1" applyAlignment="1">
      <alignment horizontal="center" vertical="center"/>
    </xf>
    <xf numFmtId="49" fontId="20" fillId="0" borderId="0" xfId="0" applyNumberFormat="1" applyFont="1" applyBorder="1" applyAlignment="1">
      <alignment horizontal="center" vertical="center"/>
    </xf>
    <xf numFmtId="0" fontId="9" fillId="0" borderId="8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9" fillId="0" borderId="6" xfId="0" applyFont="1" applyBorder="1" applyAlignment="1">
      <alignment horizontal="left"/>
    </xf>
    <xf numFmtId="49" fontId="21" fillId="0" borderId="2" xfId="0" applyNumberFormat="1" applyFont="1" applyBorder="1"/>
    <xf numFmtId="0" fontId="0" fillId="0" borderId="0" xfId="0"/>
    <xf numFmtId="0" fontId="11" fillId="0" borderId="0" xfId="0" applyFont="1" applyAlignment="1">
      <alignment horizontal="center"/>
    </xf>
    <xf numFmtId="0" fontId="0" fillId="0" borderId="0" xfId="0" applyBorder="1"/>
    <xf numFmtId="49" fontId="20" fillId="0" borderId="0" xfId="0" applyNumberFormat="1" applyFont="1" applyAlignment="1">
      <alignment horizontal="center"/>
    </xf>
    <xf numFmtId="49" fontId="20" fillId="0" borderId="0" xfId="0" applyNumberFormat="1" applyFont="1" applyBorder="1" applyAlignment="1">
      <alignment horizontal="center"/>
    </xf>
    <xf numFmtId="167" fontId="25" fillId="0" borderId="7" xfId="0" applyNumberFormat="1" applyFont="1" applyBorder="1" applyAlignment="1" applyProtection="1">
      <alignment horizontal="left" vertical="top"/>
      <protection locked="0"/>
    </xf>
    <xf numFmtId="167" fontId="25" fillId="0" borderId="4" xfId="0" applyNumberFormat="1" applyFont="1" applyBorder="1" applyAlignment="1" applyProtection="1">
      <alignment horizontal="left" vertical="top"/>
      <protection locked="0"/>
    </xf>
    <xf numFmtId="49" fontId="9" fillId="0" borderId="8" xfId="0" applyNumberFormat="1" applyFont="1" applyBorder="1" applyAlignment="1">
      <alignment vertical="top"/>
    </xf>
    <xf numFmtId="49" fontId="0" fillId="0" borderId="5" xfId="0" applyNumberFormat="1" applyBorder="1" applyAlignment="1">
      <alignment vertical="top"/>
    </xf>
    <xf numFmtId="0" fontId="2" fillId="0" borderId="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9" fontId="0" fillId="0" borderId="4" xfId="0" applyNumberFormat="1" applyBorder="1"/>
    <xf numFmtId="0" fontId="1" fillId="0" borderId="7" xfId="0" applyFont="1" applyBorder="1" applyProtection="1">
      <protection locked="0"/>
    </xf>
    <xf numFmtId="49" fontId="1" fillId="6" borderId="0" xfId="0" applyNumberFormat="1" applyFont="1" applyFill="1" applyBorder="1" applyAlignment="1">
      <alignment vertical="center"/>
    </xf>
    <xf numFmtId="0" fontId="0" fillId="6" borderId="0" xfId="0" applyFill="1" applyBorder="1" applyAlignment="1">
      <alignment vertical="center"/>
    </xf>
    <xf numFmtId="0" fontId="2" fillId="0" borderId="8" xfId="0" applyFont="1" applyBorder="1" applyAlignment="1">
      <alignment vertical="center" wrapText="1"/>
    </xf>
    <xf numFmtId="0" fontId="0" fillId="0" borderId="5" xfId="0" applyBorder="1" applyAlignment="1">
      <alignment vertical="center"/>
    </xf>
    <xf numFmtId="49" fontId="1" fillId="0" borderId="8" xfId="0" applyNumberFormat="1" applyFont="1" applyBorder="1" applyAlignment="1">
      <alignment horizontal="left" vertical="top" wrapText="1"/>
    </xf>
    <xf numFmtId="49" fontId="0" fillId="0" borderId="5" xfId="0" applyNumberFormat="1" applyBorder="1" applyAlignment="1">
      <alignment horizontal="left" vertical="top"/>
    </xf>
    <xf numFmtId="49" fontId="3" fillId="0" borderId="0" xfId="0" applyNumberFormat="1" applyFont="1" applyBorder="1" applyAlignment="1">
      <alignment horizontal="left" vertical="center" wrapText="1"/>
    </xf>
    <xf numFmtId="0" fontId="0" fillId="0" borderId="1" xfId="0" applyBorder="1" applyAlignment="1" applyProtection="1">
      <alignment wrapText="1"/>
      <protection locked="0"/>
    </xf>
    <xf numFmtId="0" fontId="0" fillId="0" borderId="10" xfId="0" applyBorder="1" applyAlignment="1" applyProtection="1">
      <alignment wrapText="1"/>
      <protection locked="0"/>
    </xf>
    <xf numFmtId="49" fontId="2" fillId="0" borderId="0" xfId="0" applyNumberFormat="1" applyFont="1"/>
    <xf numFmtId="9" fontId="3" fillId="0" borderId="0" xfId="0" applyNumberFormat="1" applyFont="1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9" fontId="2" fillId="0" borderId="0" xfId="0" applyNumberFormat="1" applyFont="1" applyAlignment="1">
      <alignment horizontal="left"/>
    </xf>
    <xf numFmtId="3" fontId="1" fillId="4" borderId="9" xfId="0" applyNumberFormat="1" applyFont="1" applyFill="1" applyBorder="1" applyAlignment="1">
      <alignment horizontal="right"/>
    </xf>
    <xf numFmtId="3" fontId="1" fillId="4" borderId="1" xfId="0" applyNumberFormat="1" applyFont="1" applyFill="1" applyBorder="1" applyAlignment="1">
      <alignment horizontal="right"/>
    </xf>
    <xf numFmtId="3" fontId="1" fillId="4" borderId="10" xfId="0" applyNumberFormat="1" applyFont="1" applyFill="1" applyBorder="1" applyAlignment="1">
      <alignment horizontal="right"/>
    </xf>
    <xf numFmtId="49" fontId="1" fillId="0" borderId="9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vertical="center" wrapText="1"/>
    </xf>
    <xf numFmtId="49" fontId="1" fillId="0" borderId="10" xfId="0" applyNumberFormat="1" applyFont="1" applyBorder="1" applyAlignment="1">
      <alignment vertical="center" wrapText="1"/>
    </xf>
    <xf numFmtId="0" fontId="0" fillId="0" borderId="7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49" fontId="20" fillId="0" borderId="9" xfId="0" applyNumberFormat="1" applyFont="1" applyBorder="1"/>
    <xf numFmtId="49" fontId="20" fillId="0" borderId="1" xfId="0" applyNumberFormat="1" applyFont="1" applyBorder="1"/>
    <xf numFmtId="49" fontId="20" fillId="0" borderId="10" xfId="0" applyNumberFormat="1" applyFont="1" applyBorder="1"/>
    <xf numFmtId="49" fontId="12" fillId="0" borderId="0" xfId="0" applyNumberFormat="1" applyFont="1" applyFill="1" applyBorder="1"/>
    <xf numFmtId="49" fontId="3" fillId="0" borderId="0" xfId="0" applyNumberFormat="1" applyFont="1"/>
    <xf numFmtId="49" fontId="1" fillId="0" borderId="12" xfId="0" applyNumberFormat="1" applyFont="1" applyBorder="1"/>
    <xf numFmtId="49" fontId="10" fillId="0" borderId="0" xfId="0" applyNumberFormat="1" applyFont="1"/>
    <xf numFmtId="3" fontId="1" fillId="4" borderId="12" xfId="0" applyNumberFormat="1" applyFont="1" applyFill="1" applyBorder="1" applyAlignment="1">
      <alignment horizontal="right"/>
    </xf>
    <xf numFmtId="49" fontId="10" fillId="0" borderId="9" xfId="0" applyNumberFormat="1" applyFont="1" applyBorder="1" applyAlignment="1">
      <alignment vertical="center" wrapText="1"/>
    </xf>
    <xf numFmtId="49" fontId="10" fillId="0" borderId="1" xfId="0" applyNumberFormat="1" applyFont="1" applyBorder="1" applyAlignment="1">
      <alignment vertical="center" wrapText="1"/>
    </xf>
    <xf numFmtId="49" fontId="10" fillId="0" borderId="10" xfId="0" applyNumberFormat="1" applyFont="1" applyBorder="1" applyAlignment="1">
      <alignment vertical="center" wrapText="1"/>
    </xf>
    <xf numFmtId="49" fontId="9" fillId="0" borderId="0" xfId="0" applyNumberFormat="1" applyFont="1" applyAlignment="1" applyProtection="1">
      <alignment horizontal="left"/>
      <protection locked="0"/>
    </xf>
    <xf numFmtId="49" fontId="1" fillId="0" borderId="0" xfId="0" applyNumberFormat="1" applyFont="1" applyAlignment="1" applyProtection="1">
      <alignment horizontal="left"/>
      <protection locked="0"/>
    </xf>
    <xf numFmtId="49" fontId="3" fillId="0" borderId="9" xfId="0" applyNumberFormat="1" applyFont="1" applyBorder="1" applyAlignment="1" applyProtection="1">
      <alignment horizontal="left"/>
      <protection locked="0"/>
    </xf>
    <xf numFmtId="49" fontId="3" fillId="0" borderId="1" xfId="0" applyNumberFormat="1" applyFont="1" applyBorder="1" applyAlignment="1" applyProtection="1">
      <alignment horizontal="left"/>
      <protection locked="0"/>
    </xf>
    <xf numFmtId="49" fontId="25" fillId="0" borderId="2" xfId="0" applyNumberFormat="1" applyFont="1" applyBorder="1" applyAlignment="1" applyProtection="1">
      <alignment vertical="top" wrapText="1" readingOrder="1"/>
      <protection locked="0"/>
    </xf>
    <xf numFmtId="0" fontId="0" fillId="0" borderId="0" xfId="0" applyAlignment="1" applyProtection="1">
      <alignment vertical="top" wrapText="1" readingOrder="1"/>
      <protection locked="0"/>
    </xf>
    <xf numFmtId="0" fontId="0" fillId="0" borderId="3" xfId="0" applyBorder="1" applyAlignment="1" applyProtection="1">
      <alignment vertical="top" wrapText="1" readingOrder="1"/>
      <protection locked="0"/>
    </xf>
    <xf numFmtId="0" fontId="0" fillId="0" borderId="2" xfId="0" applyBorder="1" applyAlignment="1" applyProtection="1">
      <alignment vertical="top" wrapText="1" readingOrder="1"/>
      <protection locked="0"/>
    </xf>
    <xf numFmtId="49" fontId="9" fillId="0" borderId="1" xfId="0" applyNumberFormat="1" applyFont="1" applyBorder="1" applyAlignment="1" applyProtection="1">
      <alignment horizontal="left"/>
      <protection locked="0"/>
    </xf>
    <xf numFmtId="0" fontId="0" fillId="0" borderId="1" xfId="0" applyBorder="1" applyProtection="1">
      <protection locked="0"/>
    </xf>
    <xf numFmtId="0" fontId="0" fillId="0" borderId="10" xfId="0" applyBorder="1" applyProtection="1">
      <protection locked="0"/>
    </xf>
    <xf numFmtId="49" fontId="1" fillId="0" borderId="9" xfId="0" applyNumberFormat="1" applyFont="1" applyBorder="1" applyAlignment="1" applyProtection="1">
      <alignment horizontal="left"/>
      <protection locked="0"/>
    </xf>
    <xf numFmtId="49" fontId="11" fillId="0" borderId="4" xfId="0" applyNumberFormat="1" applyFont="1" applyBorder="1" applyAlignment="1">
      <alignment vertical="center"/>
    </xf>
    <xf numFmtId="0" fontId="25" fillId="0" borderId="4" xfId="0" applyFont="1" applyBorder="1" applyAlignment="1">
      <alignment vertical="center"/>
    </xf>
    <xf numFmtId="0" fontId="1" fillId="0" borderId="5" xfId="0" applyFont="1" applyBorder="1" applyAlignment="1" applyProtection="1">
      <alignment vertical="top" wrapText="1" readingOrder="1"/>
      <protection locked="0"/>
    </xf>
    <xf numFmtId="0" fontId="1" fillId="0" borderId="6" xfId="0" applyFont="1" applyBorder="1" applyAlignment="1" applyProtection="1">
      <alignment vertical="top" wrapText="1" readingOrder="1"/>
      <protection locked="0"/>
    </xf>
    <xf numFmtId="0" fontId="1" fillId="0" borderId="7" xfId="0" applyFont="1" applyBorder="1" applyAlignment="1" applyProtection="1">
      <alignment vertical="top" wrapText="1" readingOrder="1"/>
      <protection locked="0"/>
    </xf>
    <xf numFmtId="0" fontId="1" fillId="0" borderId="4" xfId="0" applyFont="1" applyBorder="1" applyAlignment="1" applyProtection="1">
      <alignment vertical="top" wrapText="1" readingOrder="1"/>
      <protection locked="0"/>
    </xf>
    <xf numFmtId="0" fontId="1" fillId="0" borderId="11" xfId="0" applyFont="1" applyBorder="1" applyAlignment="1" applyProtection="1">
      <alignment vertical="top" wrapText="1" readingOrder="1"/>
      <protection locked="0"/>
    </xf>
    <xf numFmtId="49" fontId="1" fillId="0" borderId="9" xfId="0" applyNumberFormat="1" applyFont="1" applyBorder="1" applyAlignment="1">
      <alignment horizontal="left" vertical="center"/>
    </xf>
    <xf numFmtId="49" fontId="3" fillId="0" borderId="1" xfId="0" applyNumberFormat="1" applyFont="1" applyBorder="1" applyAlignment="1">
      <alignment horizontal="left" vertical="center"/>
    </xf>
    <xf numFmtId="49" fontId="3" fillId="0" borderId="10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/>
    </xf>
    <xf numFmtId="49" fontId="1" fillId="0" borderId="10" xfId="0" applyNumberFormat="1" applyFont="1" applyBorder="1" applyAlignment="1">
      <alignment horizontal="left" vertical="center"/>
    </xf>
    <xf numFmtId="3" fontId="5" fillId="6" borderId="1" xfId="0" applyNumberFormat="1" applyFont="1" applyFill="1" applyBorder="1" applyAlignment="1" applyProtection="1">
      <alignment vertical="center"/>
      <protection locked="0"/>
    </xf>
    <xf numFmtId="0" fontId="0" fillId="0" borderId="7" xfId="0" applyBorder="1" applyAlignment="1" applyProtection="1">
      <alignment wrapText="1"/>
      <protection locked="0"/>
    </xf>
    <xf numFmtId="0" fontId="10" fillId="0" borderId="8" xfId="0" applyFont="1" applyBorder="1" applyAlignment="1" applyProtection="1">
      <alignment vertical="top" wrapText="1"/>
      <protection locked="0"/>
    </xf>
    <xf numFmtId="0" fontId="10" fillId="0" borderId="5" xfId="0" applyFont="1" applyBorder="1" applyAlignment="1" applyProtection="1">
      <alignment wrapText="1"/>
      <protection locked="0"/>
    </xf>
    <xf numFmtId="0" fontId="10" fillId="0" borderId="2" xfId="0" applyFont="1" applyBorder="1" applyAlignment="1" applyProtection="1">
      <alignment wrapText="1"/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0" fillId="0" borderId="7" xfId="0" applyFont="1" applyBorder="1" applyAlignment="1" applyProtection="1">
      <alignment wrapText="1"/>
      <protection locked="0"/>
    </xf>
    <xf numFmtId="0" fontId="10" fillId="0" borderId="4" xfId="0" applyFont="1" applyBorder="1" applyAlignment="1" applyProtection="1">
      <alignment wrapText="1"/>
      <protection locked="0"/>
    </xf>
    <xf numFmtId="3" fontId="4" fillId="4" borderId="12" xfId="0" applyNumberFormat="1" applyFont="1" applyFill="1" applyBorder="1" applyAlignment="1">
      <alignment vertical="center"/>
    </xf>
    <xf numFmtId="49" fontId="2" fillId="0" borderId="8" xfId="0" applyNumberFormat="1" applyFont="1" applyBorder="1" applyAlignment="1">
      <alignment vertical="top" wrapText="1"/>
    </xf>
    <xf numFmtId="0" fontId="0" fillId="0" borderId="5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4" xfId="0" applyBorder="1" applyAlignment="1">
      <alignment wrapText="1"/>
    </xf>
    <xf numFmtId="49" fontId="20" fillId="0" borderId="0" xfId="0" applyNumberFormat="1" applyFont="1" applyAlignment="1">
      <alignment vertical="top"/>
    </xf>
    <xf numFmtId="49" fontId="3" fillId="0" borderId="12" xfId="0" applyNumberFormat="1" applyFont="1" applyBorder="1" applyAlignment="1">
      <alignment horizontal="left"/>
    </xf>
    <xf numFmtId="49" fontId="0" fillId="0" borderId="12" xfId="0" applyNumberFormat="1" applyBorder="1"/>
    <xf numFmtId="49" fontId="2" fillId="0" borderId="7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49" fontId="2" fillId="0" borderId="11" xfId="0" applyNumberFormat="1" applyFont="1" applyBorder="1" applyAlignment="1">
      <alignment horizontal="center" vertical="center" wrapText="1"/>
    </xf>
    <xf numFmtId="49" fontId="2" fillId="0" borderId="12" xfId="0" quotePrefix="1" applyNumberFormat="1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3" fontId="12" fillId="7" borderId="9" xfId="0" applyNumberFormat="1" applyFont="1" applyFill="1" applyBorder="1" applyAlignment="1">
      <alignment horizontal="left" vertical="center" wrapText="1"/>
    </xf>
    <xf numFmtId="3" fontId="12" fillId="7" borderId="1" xfId="0" applyNumberFormat="1" applyFont="1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/>
    </xf>
    <xf numFmtId="0" fontId="0" fillId="7" borderId="10" xfId="0" applyFill="1" applyBorder="1" applyAlignment="1">
      <alignment horizontal="left" vertical="center"/>
    </xf>
    <xf numFmtId="0" fontId="4" fillId="0" borderId="8" xfId="0" quotePrefix="1" applyFont="1" applyBorder="1" applyAlignment="1">
      <alignment horizontal="center" vertical="center" wrapText="1"/>
    </xf>
    <xf numFmtId="0" fontId="4" fillId="0" borderId="5" xfId="0" quotePrefix="1" applyFont="1" applyBorder="1" applyAlignment="1">
      <alignment horizontal="center" vertical="center" wrapText="1"/>
    </xf>
    <xf numFmtId="0" fontId="4" fillId="0" borderId="6" xfId="0" quotePrefix="1" applyFont="1" applyBorder="1" applyAlignment="1">
      <alignment horizontal="center" vertical="center" wrapText="1"/>
    </xf>
    <xf numFmtId="0" fontId="4" fillId="0" borderId="2" xfId="0" quotePrefix="1" applyFont="1" applyBorder="1" applyAlignment="1">
      <alignment horizontal="center" vertical="center" wrapText="1"/>
    </xf>
    <xf numFmtId="0" fontId="4" fillId="0" borderId="0" xfId="0" quotePrefix="1" applyFont="1" applyAlignment="1">
      <alignment horizontal="center" vertical="center" wrapText="1"/>
    </xf>
    <xf numFmtId="0" fontId="4" fillId="0" borderId="3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4" xfId="0" quotePrefix="1" applyFont="1" applyBorder="1" applyAlignment="1">
      <alignment horizontal="center" vertical="center" wrapText="1"/>
    </xf>
    <xf numFmtId="0" fontId="4" fillId="0" borderId="11" xfId="0" quotePrefix="1" applyFont="1" applyBorder="1" applyAlignment="1">
      <alignment horizontal="center" vertical="center" wrapText="1"/>
    </xf>
    <xf numFmtId="3" fontId="12" fillId="5" borderId="12" xfId="0" applyNumberFormat="1" applyFont="1" applyFill="1" applyBorder="1" applyAlignment="1">
      <alignment vertical="center" wrapText="1"/>
    </xf>
    <xf numFmtId="165" fontId="1" fillId="5" borderId="12" xfId="0" applyNumberFormat="1" applyFont="1" applyFill="1" applyBorder="1" applyAlignment="1" applyProtection="1">
      <alignment vertical="center"/>
      <protection locked="0"/>
    </xf>
    <xf numFmtId="3" fontId="12" fillId="8" borderId="12" xfId="0" quotePrefix="1" applyNumberFormat="1" applyFont="1" applyFill="1" applyBorder="1" applyAlignment="1">
      <alignment vertical="center" wrapText="1"/>
    </xf>
    <xf numFmtId="3" fontId="12" fillId="8" borderId="12" xfId="0" applyNumberFormat="1" applyFont="1" applyFill="1" applyBorder="1" applyAlignment="1">
      <alignment vertical="center" wrapText="1"/>
    </xf>
    <xf numFmtId="165" fontId="1" fillId="8" borderId="12" xfId="0" quotePrefix="1" applyNumberFormat="1" applyFont="1" applyFill="1" applyBorder="1" applyAlignment="1">
      <alignment horizontal="right" vertical="center" wrapText="1"/>
    </xf>
    <xf numFmtId="165" fontId="0" fillId="8" borderId="12" xfId="0" applyNumberFormat="1" applyFill="1" applyBorder="1" applyAlignment="1">
      <alignment horizontal="right" vertical="center" wrapText="1"/>
    </xf>
    <xf numFmtId="3" fontId="12" fillId="0" borderId="20" xfId="0" applyNumberFormat="1" applyFont="1" applyBorder="1" applyAlignment="1">
      <alignment vertical="center" wrapText="1"/>
    </xf>
    <xf numFmtId="165" fontId="2" fillId="7" borderId="20" xfId="0" quotePrefix="1" applyNumberFormat="1" applyFont="1" applyFill="1" applyBorder="1" applyAlignment="1">
      <alignment vertical="center"/>
    </xf>
    <xf numFmtId="165" fontId="2" fillId="7" borderId="20" xfId="0" applyNumberFormat="1" applyFont="1" applyFill="1" applyBorder="1" applyAlignment="1">
      <alignment vertical="center"/>
    </xf>
    <xf numFmtId="0" fontId="4" fillId="6" borderId="8" xfId="0" quotePrefix="1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5" fillId="6" borderId="6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28" fillId="0" borderId="16" xfId="0" applyFont="1" applyBorder="1" applyAlignment="1">
      <alignment horizontal="center"/>
    </xf>
    <xf numFmtId="0" fontId="0" fillId="0" borderId="0" xfId="0" applyAlignment="1">
      <alignment horizontal="right" wrapText="1"/>
    </xf>
    <xf numFmtId="0" fontId="0" fillId="0" borderId="0" xfId="0" applyAlignment="1">
      <alignment horizontal="right"/>
    </xf>
    <xf numFmtId="9" fontId="0" fillId="0" borderId="12" xfId="0" applyNumberFormat="1" applyBorder="1" applyAlignment="1">
      <alignment horizontal="center"/>
    </xf>
    <xf numFmtId="0" fontId="0" fillId="0" borderId="12" xfId="0" applyBorder="1" applyAlignment="1">
      <alignment horizontal="center"/>
    </xf>
    <xf numFmtId="0" fontId="10" fillId="0" borderId="1" xfId="0" applyFont="1" applyBorder="1"/>
    <xf numFmtId="0" fontId="10" fillId="0" borderId="10" xfId="0" applyFont="1" applyBorder="1"/>
    <xf numFmtId="0" fontId="0" fillId="0" borderId="10" xfId="0" applyBorder="1"/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0" fontId="0" fillId="0" borderId="10" xfId="0" applyBorder="1" applyAlignment="1">
      <alignment wrapText="1"/>
    </xf>
    <xf numFmtId="0" fontId="15" fillId="0" borderId="0" xfId="0" applyFont="1" applyAlignment="1">
      <alignment horizontal="center"/>
    </xf>
    <xf numFmtId="0" fontId="23" fillId="0" borderId="1" xfId="0" applyFont="1" applyBorder="1" applyAlignment="1">
      <alignment wrapText="1"/>
    </xf>
    <xf numFmtId="0" fontId="15" fillId="0" borderId="0" xfId="0" quotePrefix="1" applyFont="1" applyAlignment="1">
      <alignment horizontal="center"/>
    </xf>
    <xf numFmtId="0" fontId="0" fillId="4" borderId="4" xfId="0" applyFill="1" applyBorder="1" applyAlignment="1">
      <alignment horizontal="left"/>
    </xf>
    <xf numFmtId="0" fontId="10" fillId="0" borderId="2" xfId="0" applyFont="1" applyBorder="1" applyAlignment="1">
      <alignment wrapText="1"/>
    </xf>
    <xf numFmtId="0" fontId="22" fillId="0" borderId="0" xfId="0" applyFont="1" applyAlignment="1">
      <alignment wrapText="1"/>
    </xf>
    <xf numFmtId="0" fontId="0" fillId="0" borderId="5" xfId="0" applyBorder="1" applyAlignment="1">
      <alignment horizontal="center"/>
    </xf>
    <xf numFmtId="0" fontId="0" fillId="0" borderId="5" xfId="0" applyBorder="1"/>
    <xf numFmtId="165" fontId="0" fillId="0" borderId="12" xfId="0" applyNumberFormat="1" applyBorder="1" applyAlignment="1">
      <alignment horizontal="right"/>
    </xf>
    <xf numFmtId="0" fontId="0" fillId="0" borderId="12" xfId="0" applyBorder="1" applyAlignment="1">
      <alignment horizontal="right"/>
    </xf>
    <xf numFmtId="0" fontId="0" fillId="0" borderId="1" xfId="0" applyBorder="1" applyAlignment="1">
      <alignment horizontal="center"/>
    </xf>
    <xf numFmtId="0" fontId="0" fillId="0" borderId="12" xfId="0" applyBorder="1"/>
    <xf numFmtId="165" fontId="0" fillId="0" borderId="9" xfId="0" applyNumberFormat="1" applyBorder="1" applyAlignment="1">
      <alignment horizontal="right"/>
    </xf>
    <xf numFmtId="165" fontId="0" fillId="0" borderId="1" xfId="0" applyNumberFormat="1" applyBorder="1" applyAlignment="1">
      <alignment horizontal="right"/>
    </xf>
    <xf numFmtId="165" fontId="0" fillId="0" borderId="10" xfId="0" applyNumberFormat="1" applyBorder="1" applyAlignment="1">
      <alignment horizontal="right"/>
    </xf>
    <xf numFmtId="165" fontId="1" fillId="0" borderId="9" xfId="0" applyNumberFormat="1" applyFont="1" applyBorder="1" applyAlignment="1">
      <alignment horizontal="right"/>
    </xf>
    <xf numFmtId="165" fontId="1" fillId="0" borderId="1" xfId="0" applyNumberFormat="1" applyFont="1" applyBorder="1" applyAlignment="1">
      <alignment horizontal="right"/>
    </xf>
    <xf numFmtId="165" fontId="1" fillId="0" borderId="10" xfId="0" applyNumberFormat="1" applyFont="1" applyBorder="1" applyAlignment="1">
      <alignment horizontal="right"/>
    </xf>
    <xf numFmtId="165" fontId="1" fillId="0" borderId="12" xfId="0" applyNumberFormat="1" applyFont="1" applyBorder="1" applyAlignment="1">
      <alignment horizontal="right"/>
    </xf>
    <xf numFmtId="0" fontId="4" fillId="5" borderId="0" xfId="0" applyFont="1" applyFill="1" applyAlignment="1" applyProtection="1">
      <alignment horizontal="center"/>
      <protection locked="0"/>
    </xf>
    <xf numFmtId="165" fontId="2" fillId="0" borderId="0" xfId="0" applyNumberFormat="1" applyFont="1" applyAlignment="1">
      <alignment horizontal="left"/>
    </xf>
    <xf numFmtId="0" fontId="4" fillId="0" borderId="1" xfId="0" applyFont="1" applyBorder="1" applyAlignment="1">
      <alignment horizontal="right"/>
    </xf>
    <xf numFmtId="0" fontId="23" fillId="0" borderId="1" xfId="0" applyFont="1" applyBorder="1" applyAlignment="1">
      <alignment horizontal="center"/>
    </xf>
    <xf numFmtId="0" fontId="20" fillId="0" borderId="9" xfId="0" applyFont="1" applyBorder="1" applyAlignment="1">
      <alignment vertical="center" shrinkToFit="1"/>
    </xf>
    <xf numFmtId="0" fontId="21" fillId="0" borderId="1" xfId="0" applyFont="1" applyBorder="1" applyAlignment="1">
      <alignment shrinkToFit="1"/>
    </xf>
    <xf numFmtId="1" fontId="2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0" fontId="0" fillId="0" borderId="7" xfId="0" applyBorder="1" applyProtection="1">
      <protection locked="0"/>
    </xf>
    <xf numFmtId="0" fontId="0" fillId="0" borderId="4" xfId="0" applyBorder="1"/>
    <xf numFmtId="0" fontId="0" fillId="0" borderId="2" xfId="0" applyBorder="1"/>
    <xf numFmtId="14" fontId="31" fillId="0" borderId="0" xfId="0" applyNumberFormat="1" applyFont="1" applyAlignment="1">
      <alignment horizontal="center"/>
    </xf>
    <xf numFmtId="0" fontId="31" fillId="0" borderId="0" xfId="0" applyFont="1" applyAlignment="1">
      <alignment horizontal="center"/>
    </xf>
    <xf numFmtId="0" fontId="32" fillId="0" borderId="0" xfId="0" applyFont="1"/>
    <xf numFmtId="0" fontId="16" fillId="0" borderId="9" xfId="0" applyFont="1" applyBorder="1"/>
    <xf numFmtId="0" fontId="2" fillId="0" borderId="9" xfId="0" applyFont="1" applyBorder="1"/>
    <xf numFmtId="0" fontId="0" fillId="0" borderId="8" xfId="0" applyBorder="1" applyAlignment="1">
      <alignment wrapText="1"/>
    </xf>
    <xf numFmtId="0" fontId="0" fillId="0" borderId="6" xfId="0" applyBorder="1" applyAlignment="1">
      <alignment wrapText="1"/>
    </xf>
    <xf numFmtId="0" fontId="10" fillId="0" borderId="8" xfId="0" applyFont="1" applyBorder="1"/>
    <xf numFmtId="0" fontId="10" fillId="0" borderId="5" xfId="0" applyFont="1" applyBorder="1"/>
    <xf numFmtId="0" fontId="20" fillId="0" borderId="0" xfId="0" applyFont="1" applyAlignment="1">
      <alignment horizontal="left" vertical="top" wrapText="1"/>
    </xf>
    <xf numFmtId="0" fontId="0" fillId="0" borderId="0" xfId="0" applyAlignment="1">
      <alignment wrapText="1"/>
    </xf>
    <xf numFmtId="0" fontId="10" fillId="0" borderId="5" xfId="0" applyFont="1" applyBorder="1" applyAlignment="1">
      <alignment vertical="center"/>
    </xf>
    <xf numFmtId="0" fontId="4" fillId="0" borderId="8" xfId="0" applyFont="1" applyBorder="1" applyAlignment="1" applyProtection="1">
      <alignment horizontal="center" vertical="center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 applyProtection="1">
      <alignment horizontal="center" vertical="center"/>
      <protection locked="0"/>
    </xf>
    <xf numFmtId="165" fontId="10" fillId="0" borderId="1" xfId="0" applyNumberFormat="1" applyFont="1" applyBorder="1" applyAlignment="1">
      <alignment horizontal="right"/>
    </xf>
    <xf numFmtId="165" fontId="10" fillId="0" borderId="10" xfId="0" applyNumberFormat="1" applyFont="1" applyBorder="1" applyAlignment="1">
      <alignment horizontal="right"/>
    </xf>
    <xf numFmtId="3" fontId="10" fillId="0" borderId="1" xfId="0" applyNumberFormat="1" applyFont="1" applyBorder="1" applyAlignment="1">
      <alignment horizontal="right"/>
    </xf>
    <xf numFmtId="0" fontId="10" fillId="0" borderId="1" xfId="0" applyFont="1" applyBorder="1" applyAlignment="1">
      <alignment horizontal="right"/>
    </xf>
    <xf numFmtId="0" fontId="10" fillId="0" borderId="10" xfId="0" applyFont="1" applyBorder="1" applyAlignment="1">
      <alignment horizontal="right"/>
    </xf>
    <xf numFmtId="0" fontId="16" fillId="0" borderId="1" xfId="0" applyFont="1" applyBorder="1" applyAlignment="1" applyProtection="1">
      <alignment horizontal="center" vertical="top"/>
      <protection locked="0"/>
    </xf>
    <xf numFmtId="0" fontId="2" fillId="0" borderId="0" xfId="0" applyFont="1" applyAlignment="1">
      <alignment horizontal="left"/>
    </xf>
    <xf numFmtId="0" fontId="20" fillId="0" borderId="4" xfId="0" applyFont="1" applyBorder="1" applyAlignment="1">
      <alignment horizontal="left"/>
    </xf>
    <xf numFmtId="0" fontId="9" fillId="0" borderId="4" xfId="0" applyFont="1" applyBorder="1"/>
    <xf numFmtId="0" fontId="9" fillId="0" borderId="0" xfId="0" applyFont="1"/>
    <xf numFmtId="0" fontId="11" fillId="0" borderId="5" xfId="0" applyFont="1" applyBorder="1" applyAlignment="1">
      <alignment horizontal="center" vertical="center" wrapText="1"/>
    </xf>
    <xf numFmtId="0" fontId="25" fillId="0" borderId="5" xfId="0" applyFont="1" applyBorder="1" applyAlignment="1">
      <alignment wrapText="1"/>
    </xf>
    <xf numFmtId="0" fontId="25" fillId="0" borderId="6" xfId="0" applyFont="1" applyBorder="1" applyAlignment="1">
      <alignment wrapText="1"/>
    </xf>
    <xf numFmtId="0" fontId="25" fillId="0" borderId="0" xfId="0" applyFont="1" applyAlignment="1">
      <alignment wrapText="1"/>
    </xf>
    <xf numFmtId="0" fontId="25" fillId="0" borderId="3" xfId="0" applyFont="1" applyBorder="1" applyAlignment="1">
      <alignment wrapText="1"/>
    </xf>
    <xf numFmtId="0" fontId="25" fillId="0" borderId="0" xfId="0" applyFont="1"/>
    <xf numFmtId="0" fontId="25" fillId="0" borderId="3" xfId="0" applyFont="1" applyBorder="1"/>
    <xf numFmtId="1" fontId="4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/>
    </xf>
    <xf numFmtId="1" fontId="3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0" borderId="0" xfId="0" quotePrefix="1" applyAlignment="1">
      <alignment horizontal="center"/>
    </xf>
    <xf numFmtId="0" fontId="0" fillId="0" borderId="9" xfId="0" applyBorder="1" applyAlignment="1">
      <alignment wrapText="1"/>
    </xf>
    <xf numFmtId="0" fontId="4" fillId="0" borderId="0" xfId="0" applyFont="1" applyAlignment="1" applyProtection="1">
      <alignment horizontal="center"/>
      <protection locked="0"/>
    </xf>
    <xf numFmtId="167" fontId="2" fillId="0" borderId="9" xfId="0" applyNumberFormat="1" applyFont="1" applyBorder="1" applyAlignment="1">
      <alignment horizontal="center"/>
    </xf>
    <xf numFmtId="167" fontId="2" fillId="0" borderId="1" xfId="0" applyNumberFormat="1" applyFont="1" applyBorder="1" applyAlignment="1">
      <alignment horizontal="center"/>
    </xf>
    <xf numFmtId="167" fontId="2" fillId="0" borderId="10" xfId="0" applyNumberFormat="1" applyFont="1" applyBorder="1" applyAlignment="1">
      <alignment horizontal="center"/>
    </xf>
    <xf numFmtId="167" fontId="0" fillId="0" borderId="5" xfId="0" applyNumberFormat="1" applyBorder="1" applyAlignment="1" applyProtection="1">
      <alignment wrapText="1"/>
      <protection locked="0"/>
    </xf>
    <xf numFmtId="167" fontId="0" fillId="0" borderId="5" xfId="0" applyNumberFormat="1" applyBorder="1" applyAlignment="1">
      <alignment wrapText="1"/>
    </xf>
    <xf numFmtId="167" fontId="0" fillId="0" borderId="6" xfId="0" applyNumberFormat="1" applyBorder="1" applyAlignment="1">
      <alignment wrapText="1"/>
    </xf>
    <xf numFmtId="167" fontId="0" fillId="0" borderId="4" xfId="0" applyNumberFormat="1" applyBorder="1" applyAlignment="1">
      <alignment wrapText="1"/>
    </xf>
    <xf numFmtId="167" fontId="0" fillId="0" borderId="11" xfId="0" applyNumberFormat="1" applyBorder="1" applyAlignment="1">
      <alignment wrapText="1"/>
    </xf>
    <xf numFmtId="0" fontId="0" fillId="0" borderId="8" xfId="0" applyBorder="1" applyAlignment="1" applyProtection="1">
      <alignment wrapText="1"/>
      <protection locked="0"/>
    </xf>
    <xf numFmtId="0" fontId="2" fillId="0" borderId="0" xfId="2" applyNumberFormat="1" applyFont="1" applyBorder="1" applyAlignment="1" applyProtection="1">
      <alignment horizontal="left"/>
    </xf>
    <xf numFmtId="0" fontId="12" fillId="0" borderId="0" xfId="0" applyFont="1" applyAlignment="1">
      <alignment horizontal="left" wrapText="1"/>
    </xf>
    <xf numFmtId="0" fontId="12" fillId="0" borderId="3" xfId="0" applyFont="1" applyBorder="1" applyAlignment="1">
      <alignment horizontal="left" wrapText="1"/>
    </xf>
    <xf numFmtId="3" fontId="20" fillId="0" borderId="0" xfId="0" applyNumberFormat="1" applyFont="1" applyAlignment="1">
      <alignment horizontal="left" wrapText="1"/>
    </xf>
    <xf numFmtId="0" fontId="9" fillId="0" borderId="0" xfId="0" applyFont="1" applyAlignment="1">
      <alignment wrapText="1"/>
    </xf>
    <xf numFmtId="14" fontId="2" fillId="0" borderId="0" xfId="0" applyNumberFormat="1" applyFont="1" applyAlignment="1">
      <alignment horizontal="left"/>
    </xf>
    <xf numFmtId="0" fontId="2" fillId="0" borderId="3" xfId="0" applyFont="1" applyBorder="1" applyAlignment="1">
      <alignment horizontal="left"/>
    </xf>
    <xf numFmtId="3" fontId="2" fillId="0" borderId="0" xfId="0" applyNumberFormat="1" applyFont="1" applyAlignment="1">
      <alignment horizontal="left"/>
    </xf>
    <xf numFmtId="0" fontId="0" fillId="0" borderId="5" xfId="0" applyBorder="1" applyProtection="1">
      <protection locked="0"/>
    </xf>
    <xf numFmtId="1" fontId="10" fillId="0" borderId="9" xfId="0" applyNumberFormat="1" applyFont="1" applyBorder="1" applyAlignment="1">
      <alignment horizontal="center" vertical="center"/>
    </xf>
    <xf numFmtId="1" fontId="10" fillId="0" borderId="1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vertical="center"/>
    </xf>
    <xf numFmtId="0" fontId="21" fillId="0" borderId="1" xfId="0" applyFont="1" applyBorder="1" applyAlignment="1">
      <alignment vertical="center" wrapText="1"/>
    </xf>
    <xf numFmtId="0" fontId="21" fillId="0" borderId="10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9" fillId="0" borderId="9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20" fillId="0" borderId="1" xfId="0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1" fillId="0" borderId="9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2" fillId="0" borderId="4" xfId="0" applyFont="1" applyBorder="1" applyAlignment="1">
      <alignment vertical="center" wrapText="1"/>
    </xf>
    <xf numFmtId="3" fontId="10" fillId="0" borderId="10" xfId="0" applyNumberFormat="1" applyFont="1" applyBorder="1" applyAlignment="1">
      <alignment horizontal="right"/>
    </xf>
    <xf numFmtId="0" fontId="2" fillId="0" borderId="8" xfId="0" applyFont="1" applyBorder="1" applyAlignment="1">
      <alignment vertical="top" wrapText="1"/>
    </xf>
    <xf numFmtId="0" fontId="0" fillId="0" borderId="5" xfId="0" applyBorder="1" applyAlignment="1">
      <alignment vertical="top" wrapText="1"/>
    </xf>
    <xf numFmtId="0" fontId="0" fillId="0" borderId="6" xfId="0" applyBorder="1" applyAlignment="1">
      <alignment vertical="top" wrapText="1"/>
    </xf>
    <xf numFmtId="0" fontId="2" fillId="0" borderId="9" xfId="0" applyFont="1" applyBorder="1" applyAlignment="1">
      <alignment vertical="center"/>
    </xf>
    <xf numFmtId="0" fontId="0" fillId="0" borderId="1" xfId="0" applyBorder="1" applyAlignment="1">
      <alignment vertical="center"/>
    </xf>
    <xf numFmtId="1" fontId="12" fillId="0" borderId="4" xfId="0" applyNumberFormat="1" applyFont="1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0" fillId="0" borderId="11" xfId="0" applyBorder="1" applyAlignment="1">
      <alignment vertical="center"/>
    </xf>
    <xf numFmtId="0" fontId="2" fillId="0" borderId="2" xfId="0" applyFont="1" applyBorder="1" applyAlignment="1">
      <alignment wrapText="1"/>
    </xf>
    <xf numFmtId="0" fontId="2" fillId="0" borderId="0" xfId="0" applyFont="1"/>
    <xf numFmtId="9" fontId="0" fillId="0" borderId="0" xfId="0" applyNumberFormat="1"/>
    <xf numFmtId="1" fontId="12" fillId="0" borderId="9" xfId="0" applyNumberFormat="1" applyFont="1" applyBorder="1" applyAlignment="1">
      <alignment horizontal="center" vertical="center"/>
    </xf>
    <xf numFmtId="1" fontId="12" fillId="0" borderId="1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vertical="center"/>
    </xf>
    <xf numFmtId="1" fontId="10" fillId="0" borderId="1" xfId="0" applyNumberFormat="1" applyFont="1" applyBorder="1" applyAlignment="1">
      <alignment horizontal="right"/>
    </xf>
    <xf numFmtId="1" fontId="10" fillId="0" borderId="10" xfId="0" applyNumberFormat="1" applyFont="1" applyBorder="1" applyAlignment="1">
      <alignment horizontal="right"/>
    </xf>
    <xf numFmtId="165" fontId="0" fillId="0" borderId="9" xfId="0" applyNumberFormat="1" applyBorder="1"/>
    <xf numFmtId="165" fontId="0" fillId="0" borderId="1" xfId="0" applyNumberFormat="1" applyBorder="1"/>
    <xf numFmtId="165" fontId="0" fillId="0" borderId="10" xfId="0" applyNumberFormat="1" applyBorder="1"/>
    <xf numFmtId="0" fontId="2" fillId="0" borderId="1" xfId="0" applyFont="1" applyBorder="1" applyAlignment="1">
      <alignment vertical="center"/>
    </xf>
    <xf numFmtId="165" fontId="9" fillId="0" borderId="12" xfId="0" applyNumberFormat="1" applyFont="1" applyBorder="1" applyAlignment="1">
      <alignment horizontal="center"/>
    </xf>
    <xf numFmtId="0" fontId="12" fillId="0" borderId="2" xfId="0" applyFont="1" applyBorder="1" applyAlignment="1">
      <alignment wrapText="1"/>
    </xf>
    <xf numFmtId="0" fontId="0" fillId="0" borderId="2" xfId="0" applyBorder="1" applyAlignment="1">
      <alignment wrapText="1"/>
    </xf>
    <xf numFmtId="0" fontId="2" fillId="0" borderId="0" xfId="0" applyFont="1" applyAlignment="1">
      <alignment horizontal="center"/>
    </xf>
    <xf numFmtId="165" fontId="0" fillId="0" borderId="0" xfId="0" applyNumberFormat="1"/>
    <xf numFmtId="0" fontId="2" fillId="0" borderId="1" xfId="0" applyFont="1" applyBorder="1"/>
    <xf numFmtId="0" fontId="2" fillId="0" borderId="10" xfId="0" applyFont="1" applyBorder="1"/>
    <xf numFmtId="0" fontId="2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10" fillId="0" borderId="0" xfId="0" applyFont="1" applyAlignment="1">
      <alignment horizontal="left"/>
    </xf>
    <xf numFmtId="0" fontId="4" fillId="0" borderId="1" xfId="0" applyFont="1" applyBorder="1"/>
    <xf numFmtId="0" fontId="5" fillId="0" borderId="10" xfId="0" applyFont="1" applyBorder="1"/>
    <xf numFmtId="0" fontId="10" fillId="0" borderId="9" xfId="0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10" fillId="0" borderId="10" xfId="0" applyFont="1" applyBorder="1" applyAlignment="1">
      <alignment vertical="center" wrapText="1"/>
    </xf>
    <xf numFmtId="0" fontId="12" fillId="0" borderId="7" xfId="0" applyFont="1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3" fillId="0" borderId="0" xfId="0" applyFont="1" applyAlignment="1">
      <alignment vertical="center"/>
    </xf>
    <xf numFmtId="1" fontId="3" fillId="2" borderId="0" xfId="0" applyNumberFormat="1" applyFont="1" applyFill="1" applyAlignment="1">
      <alignment horizontal="center" vertical="center"/>
    </xf>
    <xf numFmtId="0" fontId="2" fillId="0" borderId="9" xfId="0" applyFont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2" fillId="0" borderId="10" xfId="0" applyFont="1" applyBorder="1" applyAlignment="1">
      <alignment vertical="top" wrapText="1"/>
    </xf>
    <xf numFmtId="167" fontId="0" fillId="4" borderId="5" xfId="0" applyNumberFormat="1" applyFill="1" applyBorder="1" applyAlignment="1">
      <alignment horizontal="center" vertical="center"/>
    </xf>
    <xf numFmtId="0" fontId="22" fillId="0" borderId="0" xfId="0" applyFont="1" applyAlignment="1">
      <alignment vertical="center"/>
    </xf>
    <xf numFmtId="0" fontId="19" fillId="2" borderId="5" xfId="0" applyFont="1" applyFill="1" applyBorder="1" applyAlignment="1">
      <alignment horizontal="center" vertical="center"/>
    </xf>
    <xf numFmtId="0" fontId="0" fillId="2" borderId="5" xfId="0" applyFill="1" applyBorder="1"/>
    <xf numFmtId="0" fontId="0" fillId="2" borderId="6" xfId="0" applyFill="1" applyBorder="1"/>
    <xf numFmtId="167" fontId="0" fillId="4" borderId="4" xfId="0" applyNumberFormat="1" applyFill="1" applyBorder="1" applyAlignment="1">
      <alignment horizontal="left"/>
    </xf>
    <xf numFmtId="167" fontId="0" fillId="0" borderId="4" xfId="0" applyNumberFormat="1" applyBorder="1"/>
    <xf numFmtId="0" fontId="2" fillId="0" borderId="2" xfId="0" applyFont="1" applyBorder="1" applyAlignment="1">
      <alignment horizontal="left" vertical="top" wrapText="1"/>
    </xf>
    <xf numFmtId="0" fontId="0" fillId="0" borderId="0" xfId="0" applyAlignment="1">
      <alignment horizontal="center"/>
    </xf>
    <xf numFmtId="49" fontId="19" fillId="7" borderId="9" xfId="0" applyNumberFormat="1" applyFont="1" applyFill="1" applyBorder="1" applyAlignment="1">
      <alignment horizontal="center" vertical="center" wrapText="1"/>
    </xf>
    <xf numFmtId="49" fontId="19" fillId="7" borderId="1" xfId="0" applyNumberFormat="1" applyFont="1" applyFill="1" applyBorder="1" applyAlignment="1">
      <alignment horizontal="center" vertical="center" wrapText="1"/>
    </xf>
    <xf numFmtId="49" fontId="19" fillId="7" borderId="10" xfId="0" applyNumberFormat="1" applyFont="1" applyFill="1" applyBorder="1" applyAlignment="1">
      <alignment horizontal="center" vertical="center" wrapText="1"/>
    </xf>
    <xf numFmtId="49" fontId="9" fillId="9" borderId="8" xfId="0" applyNumberFormat="1" applyFont="1" applyFill="1" applyBorder="1" applyAlignment="1">
      <alignment horizontal="center" vertical="top"/>
    </xf>
    <xf numFmtId="49" fontId="9" fillId="9" borderId="5" xfId="0" applyNumberFormat="1" applyFont="1" applyFill="1" applyBorder="1" applyAlignment="1">
      <alignment horizontal="center" vertical="top"/>
    </xf>
    <xf numFmtId="49" fontId="9" fillId="9" borderId="6" xfId="0" applyNumberFormat="1" applyFont="1" applyFill="1" applyBorder="1" applyAlignment="1">
      <alignment horizontal="center" vertical="top"/>
    </xf>
    <xf numFmtId="49" fontId="9" fillId="10" borderId="8" xfId="0" applyNumberFormat="1" applyFont="1" applyFill="1" applyBorder="1" applyAlignment="1">
      <alignment horizontal="center"/>
    </xf>
    <xf numFmtId="49" fontId="9" fillId="10" borderId="6" xfId="0" applyNumberFormat="1" applyFont="1" applyFill="1" applyBorder="1" applyAlignment="1">
      <alignment horizontal="center"/>
    </xf>
    <xf numFmtId="49" fontId="2" fillId="10" borderId="7" xfId="0" applyNumberFormat="1" applyFont="1" applyFill="1" applyBorder="1" applyAlignment="1" applyProtection="1">
      <alignment horizontal="center"/>
      <protection locked="0"/>
    </xf>
    <xf numFmtId="49" fontId="2" fillId="10" borderId="11" xfId="0" applyNumberFormat="1" applyFont="1" applyFill="1" applyBorder="1" applyAlignment="1" applyProtection="1">
      <alignment horizontal="center"/>
      <protection locked="0"/>
    </xf>
    <xf numFmtId="49" fontId="4" fillId="0" borderId="0" xfId="0" applyNumberFormat="1" applyFont="1" applyAlignment="1">
      <alignment wrapText="1"/>
    </xf>
    <xf numFmtId="49" fontId="12" fillId="0" borderId="0" xfId="0" applyNumberFormat="1" applyFont="1" applyAlignment="1">
      <alignment wrapText="1"/>
    </xf>
    <xf numFmtId="49" fontId="38" fillId="0" borderId="0" xfId="0" applyNumberFormat="1" applyFont="1" applyAlignment="1">
      <alignment horizontal="left"/>
    </xf>
    <xf numFmtId="14" fontId="2" fillId="9" borderId="7" xfId="0" applyNumberFormat="1" applyFont="1" applyFill="1" applyBorder="1" applyAlignment="1" applyProtection="1">
      <alignment horizontal="center" wrapText="1"/>
      <protection locked="0"/>
    </xf>
    <xf numFmtId="14" fontId="2" fillId="9" borderId="4" xfId="0" applyNumberFormat="1" applyFont="1" applyFill="1" applyBorder="1" applyAlignment="1" applyProtection="1">
      <alignment horizontal="center" wrapText="1"/>
      <protection locked="0"/>
    </xf>
    <xf numFmtId="14" fontId="2" fillId="9" borderId="11" xfId="0" applyNumberFormat="1" applyFont="1" applyFill="1" applyBorder="1" applyAlignment="1" applyProtection="1">
      <alignment horizontal="center" wrapText="1"/>
      <protection locked="0"/>
    </xf>
  </cellXfs>
  <cellStyles count="4">
    <cellStyle name="Link" xfId="3" builtinId="8"/>
    <cellStyle name="Standard" xfId="0" builtinId="0"/>
    <cellStyle name="Standard_Le-2002-09-Gemeinden" xfId="1" xr:uid="{00000000-0005-0000-0000-000002000000}"/>
    <cellStyle name="Währung" xfId="2" builtinId="4"/>
  </cellStyles>
  <dxfs count="34">
    <dxf>
      <fill>
        <patternFill patternType="none">
          <bgColor indexed="65"/>
        </patternFill>
      </fill>
    </dxf>
    <dxf>
      <fill>
        <patternFill>
          <bgColor indexed="10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indexed="22"/>
        </patternFill>
      </fill>
    </dxf>
    <dxf>
      <fill>
        <patternFill>
          <bgColor rgb="FFFFFF00"/>
        </patternFill>
      </fill>
    </dxf>
    <dxf>
      <fill>
        <patternFill patternType="none">
          <bgColor indexed="65"/>
        </patternFill>
      </fill>
      <border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</border>
    </dxf>
    <dxf>
      <font>
        <condense val="0"/>
        <extend val="0"/>
        <color auto="1"/>
      </font>
      <fill>
        <patternFill>
          <bgColor indexed="22"/>
        </patternFill>
      </fill>
    </dxf>
    <dxf>
      <font>
        <condense val="0"/>
        <extend val="0"/>
        <color auto="1"/>
      </font>
      <fill>
        <patternFill patternType="none">
          <bgColor indexed="65"/>
        </patternFill>
      </fill>
    </dxf>
    <dxf>
      <font>
        <b/>
        <i val="0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none">
          <bgColor indexed="65"/>
        </patternFill>
      </fill>
      <border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</border>
    </dxf>
    <dxf>
      <fill>
        <patternFill>
          <bgColor indexed="10"/>
        </patternFill>
      </fill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10"/>
      </font>
      <fill>
        <patternFill patternType="none">
          <bgColor indexed="65"/>
        </patternFill>
      </fill>
    </dxf>
    <dxf>
      <font>
        <color theme="0"/>
      </font>
    </dxf>
    <dxf>
      <font>
        <color theme="0" tint="-0.24994659260841701"/>
      </font>
    </dxf>
    <dxf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indexed="1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Drop" dropLines="16" dropStyle="combo" dx="20" fmlaLink="GKAuswahl" fmlaRange="GK!$A$1:$B$39" sel="1" val="0"/>
</file>

<file path=xl/ctrlProps/ctrlProp10.xml><?xml version="1.0" encoding="utf-8"?>
<formControlPr xmlns="http://schemas.microsoft.com/office/spreadsheetml/2009/9/main" objectType="Radio" checked="Checked" lockText="1" noThreeD="1"/>
</file>

<file path=xl/ctrlProps/ctrlProp100.xml><?xml version="1.0" encoding="utf-8"?>
<formControlPr xmlns="http://schemas.microsoft.com/office/spreadsheetml/2009/9/main" objectType="CheckBox" lockText="1" noThreeD="1"/>
</file>

<file path=xl/ctrlProps/ctrlProp101.xml><?xml version="1.0" encoding="utf-8"?>
<formControlPr xmlns="http://schemas.microsoft.com/office/spreadsheetml/2009/9/main" objectType="CheckBox" lockText="1" noThreeD="1"/>
</file>

<file path=xl/ctrlProps/ctrlProp102.xml><?xml version="1.0" encoding="utf-8"?>
<formControlPr xmlns="http://schemas.microsoft.com/office/spreadsheetml/2009/9/main" objectType="CheckBox" lockText="1" noThreeD="1"/>
</file>

<file path=xl/ctrlProps/ctrlProp103.xml><?xml version="1.0" encoding="utf-8"?>
<formControlPr xmlns="http://schemas.microsoft.com/office/spreadsheetml/2009/9/main" objectType="CheckBox" lockText="1" noThreeD="1"/>
</file>

<file path=xl/ctrlProps/ctrlProp104.xml><?xml version="1.0" encoding="utf-8"?>
<formControlPr xmlns="http://schemas.microsoft.com/office/spreadsheetml/2009/9/main" objectType="CheckBox" lockText="1" noThreeD="1"/>
</file>

<file path=xl/ctrlProps/ctrlProp105.xml><?xml version="1.0" encoding="utf-8"?>
<formControlPr xmlns="http://schemas.microsoft.com/office/spreadsheetml/2009/9/main" objectType="CheckBox" lockText="1" noThreeD="1"/>
</file>

<file path=xl/ctrlProps/ctrlProp106.xml><?xml version="1.0" encoding="utf-8"?>
<formControlPr xmlns="http://schemas.microsoft.com/office/spreadsheetml/2009/9/main" objectType="CheckBox" lockText="1" noThreeD="1"/>
</file>

<file path=xl/ctrlProps/ctrlProp107.xml><?xml version="1.0" encoding="utf-8"?>
<formControlPr xmlns="http://schemas.microsoft.com/office/spreadsheetml/2009/9/main" objectType="CheckBox" lockText="1" noThreeD="1"/>
</file>

<file path=xl/ctrlProps/ctrlProp108.xml><?xml version="1.0" encoding="utf-8"?>
<formControlPr xmlns="http://schemas.microsoft.com/office/spreadsheetml/2009/9/main" objectType="CheckBox" lockText="1" noThreeD="1"/>
</file>

<file path=xl/ctrlProps/ctrlProp109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Radio" firstButton="1" lockText="1" noThreeD="1"/>
</file>

<file path=xl/ctrlProps/ctrlProp110.xml><?xml version="1.0" encoding="utf-8"?>
<formControlPr xmlns="http://schemas.microsoft.com/office/spreadsheetml/2009/9/main" objectType="CheckBox" lockText="1" noThreeD="1"/>
</file>

<file path=xl/ctrlProps/ctrlProp111.xml><?xml version="1.0" encoding="utf-8"?>
<formControlPr xmlns="http://schemas.microsoft.com/office/spreadsheetml/2009/9/main" objectType="CheckBox" lockText="1" noThreeD="1"/>
</file>

<file path=xl/ctrlProps/ctrlProp112.xml><?xml version="1.0" encoding="utf-8"?>
<formControlPr xmlns="http://schemas.microsoft.com/office/spreadsheetml/2009/9/main" objectType="CheckBox" lockText="1" noThreeD="1"/>
</file>

<file path=xl/ctrlProps/ctrlProp113.xml><?xml version="1.0" encoding="utf-8"?>
<formControlPr xmlns="http://schemas.microsoft.com/office/spreadsheetml/2009/9/main" objectType="CheckBox" lockText="1" noThreeD="1"/>
</file>

<file path=xl/ctrlProps/ctrlProp114.xml><?xml version="1.0" encoding="utf-8"?>
<formControlPr xmlns="http://schemas.microsoft.com/office/spreadsheetml/2009/9/main" objectType="CheckBox" lockText="1" noThreeD="1"/>
</file>

<file path=xl/ctrlProps/ctrlProp115.xml><?xml version="1.0" encoding="utf-8"?>
<formControlPr xmlns="http://schemas.microsoft.com/office/spreadsheetml/2009/9/main" objectType="CheckBox" lockText="1" noThreeD="1"/>
</file>

<file path=xl/ctrlProps/ctrlProp116.xml><?xml version="1.0" encoding="utf-8"?>
<formControlPr xmlns="http://schemas.microsoft.com/office/spreadsheetml/2009/9/main" objectType="CheckBox" lockText="1" noThreeD="1"/>
</file>

<file path=xl/ctrlProps/ctrlProp117.xml><?xml version="1.0" encoding="utf-8"?>
<formControlPr xmlns="http://schemas.microsoft.com/office/spreadsheetml/2009/9/main" objectType="CheckBox" lockText="1" noThreeD="1"/>
</file>

<file path=xl/ctrlProps/ctrlProp118.xml><?xml version="1.0" encoding="utf-8"?>
<formControlPr xmlns="http://schemas.microsoft.com/office/spreadsheetml/2009/9/main" objectType="CheckBox" lockText="1" noThreeD="1"/>
</file>

<file path=xl/ctrlProps/ctrlProp119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Radio" checked="Checked" lockText="1" noThreeD="1"/>
</file>

<file path=xl/ctrlProps/ctrlProp120.xml><?xml version="1.0" encoding="utf-8"?>
<formControlPr xmlns="http://schemas.microsoft.com/office/spreadsheetml/2009/9/main" objectType="CheckBox" lockText="1" noThreeD="1"/>
</file>

<file path=xl/ctrlProps/ctrlProp121.xml><?xml version="1.0" encoding="utf-8"?>
<formControlPr xmlns="http://schemas.microsoft.com/office/spreadsheetml/2009/9/main" objectType="CheckBox" lockText="1" noThreeD="1"/>
</file>

<file path=xl/ctrlProps/ctrlProp12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Drop" dropLines="22" dropStyle="combo" dx="20" fmlaLink="Dokuaktionauswahl" fmlaRange="AktionlisteGesamt" noThreeD="1" sel="1" val="0"/>
</file>

<file path=xl/ctrlProps/ctrlProp14.xml><?xml version="1.0" encoding="utf-8"?>
<formControlPr xmlns="http://schemas.microsoft.com/office/spreadsheetml/2009/9/main" objectType="CheckBox" lockText="1"/>
</file>

<file path=xl/ctrlProps/ctrlProp15.xml><?xml version="1.0" encoding="utf-8"?>
<formControlPr xmlns="http://schemas.microsoft.com/office/spreadsheetml/2009/9/main" objectType="CheckBox" lockText="1"/>
</file>

<file path=xl/ctrlProps/ctrlProp16.xml><?xml version="1.0" encoding="utf-8"?>
<formControlPr xmlns="http://schemas.microsoft.com/office/spreadsheetml/2009/9/main" objectType="CheckBox" fmlaLink="DOKU_Verk!$A$5" lockText="1" noThreeD="1"/>
</file>

<file path=xl/ctrlProps/ctrlProp17.xml><?xml version="1.0" encoding="utf-8"?>
<formControlPr xmlns="http://schemas.microsoft.com/office/spreadsheetml/2009/9/main" objectType="CheckBox" fmlaLink="DOKU_Verk!$A$6" lockText="1" noThreeD="1"/>
</file>

<file path=xl/ctrlProps/ctrlProp18.xml><?xml version="1.0" encoding="utf-8"?>
<formControlPr xmlns="http://schemas.microsoft.com/office/spreadsheetml/2009/9/main" objectType="CheckBox" fmlaLink="DOKU_Verk!$A$7" lockText="1" noThreeD="1"/>
</file>

<file path=xl/ctrlProps/ctrlProp19.xml><?xml version="1.0" encoding="utf-8"?>
<formControlPr xmlns="http://schemas.microsoft.com/office/spreadsheetml/2009/9/main" objectType="CheckBox" fmlaLink="DOKU_Verk!$C$5" lockText="1" noThreeD="1"/>
</file>

<file path=xl/ctrlProps/ctrlProp2.xml><?xml version="1.0" encoding="utf-8"?>
<formControlPr xmlns="http://schemas.microsoft.com/office/spreadsheetml/2009/9/main" objectType="Drop" dropLines="5" dropStyle="combo" dx="20" fmlaLink="Aktionauswahl" fmlaRange="Aktionliste" sel="2" val="0"/>
</file>

<file path=xl/ctrlProps/ctrlProp20.xml><?xml version="1.0" encoding="utf-8"?>
<formControlPr xmlns="http://schemas.microsoft.com/office/spreadsheetml/2009/9/main" objectType="CheckBox" fmlaLink="DOKU_Verk!$C$6" lockText="1" noThreeD="1"/>
</file>

<file path=xl/ctrlProps/ctrlProp21.xml><?xml version="1.0" encoding="utf-8"?>
<formControlPr xmlns="http://schemas.microsoft.com/office/spreadsheetml/2009/9/main" objectType="CheckBox" fmlaLink="DOKU_Verk!$C$7" lockText="1" noThreeD="1"/>
</file>

<file path=xl/ctrlProps/ctrlProp22.xml><?xml version="1.0" encoding="utf-8"?>
<formControlPr xmlns="http://schemas.microsoft.com/office/spreadsheetml/2009/9/main" objectType="CheckBox" fmlaLink="DOKU_Verk!$E$7" lockText="1" noThreeD="1"/>
</file>

<file path=xl/ctrlProps/ctrlProp23.xml><?xml version="1.0" encoding="utf-8"?>
<formControlPr xmlns="http://schemas.microsoft.com/office/spreadsheetml/2009/9/main" objectType="CheckBox" fmlaLink="DOKU_Verk!$E$5" lockText="1" noThreeD="1"/>
</file>

<file path=xl/ctrlProps/ctrlProp24.xml><?xml version="1.0" encoding="utf-8"?>
<formControlPr xmlns="http://schemas.microsoft.com/office/spreadsheetml/2009/9/main" objectType="CheckBox" fmlaLink="DOKU_Verk!$E$6" lockText="1" noThreeD="1"/>
</file>

<file path=xl/ctrlProps/ctrlProp25.xml><?xml version="1.0" encoding="utf-8"?>
<formControlPr xmlns="http://schemas.microsoft.com/office/spreadsheetml/2009/9/main" objectType="CheckBox" lockText="1"/>
</file>

<file path=xl/ctrlProps/ctrlProp26.xml><?xml version="1.0" encoding="utf-8"?>
<formControlPr xmlns="http://schemas.microsoft.com/office/spreadsheetml/2009/9/main" objectType="CheckBox" lockText="1"/>
</file>

<file path=xl/ctrlProps/ctrlProp27.xml><?xml version="1.0" encoding="utf-8"?>
<formControlPr xmlns="http://schemas.microsoft.com/office/spreadsheetml/2009/9/main" objectType="Drop" dropLines="5" dropStyle="combo" dx="20" fmlaRange="DOKU_Verk!$D$28:$D$32" noThreeD="1" sel="0" val="0"/>
</file>

<file path=xl/ctrlProps/ctrlProp28.xml><?xml version="1.0" encoding="utf-8"?>
<formControlPr xmlns="http://schemas.microsoft.com/office/spreadsheetml/2009/9/main" objectType="CheckBox" fmlaLink="DOKU_Verk!$G$7" lockText="1" noThreeD="1"/>
</file>

<file path=xl/ctrlProps/ctrlProp29.xml><?xml version="1.0" encoding="utf-8"?>
<formControlPr xmlns="http://schemas.microsoft.com/office/spreadsheetml/2009/9/main" objectType="CheckBox" fmlaLink="DOKU_Verk!$G$5" lockText="1" noThreeD="1"/>
</file>

<file path=xl/ctrlProps/ctrlProp3.xml><?xml version="1.0" encoding="utf-8"?>
<formControlPr xmlns="http://schemas.microsoft.com/office/spreadsheetml/2009/9/main" objectType="Drop" dropLines="13" dropStyle="combo" dx="20" fmlaLink="Foeauswahl" fmlaRange="FAnsatz!$A$2:$A$14" sel="2" val="0"/>
</file>

<file path=xl/ctrlProps/ctrlProp30.xml><?xml version="1.0" encoding="utf-8"?>
<formControlPr xmlns="http://schemas.microsoft.com/office/spreadsheetml/2009/9/main" objectType="CheckBox" fmlaLink="DOKU_Verk!$G$6" lockText="1" noThreeD="1"/>
</file>

<file path=xl/ctrlProps/ctrlProp31.xml><?xml version="1.0" encoding="utf-8"?>
<formControlPr xmlns="http://schemas.microsoft.com/office/spreadsheetml/2009/9/main" objectType="Drop" dropLines="36" dropStyle="combo" dx="20" fmlaLink="Dokufansatzauswahl" fmlaRange="FAnsatz!$Q$2:$Q$22" noThreeD="1" sel="1" val="0"/>
</file>

<file path=xl/ctrlProps/ctrlProp32.xml><?xml version="1.0" encoding="utf-8"?>
<formControlPr xmlns="http://schemas.microsoft.com/office/spreadsheetml/2009/9/main" objectType="CheckBox" fmlaLink="DOKU_Verk!$I$5" lockText="1" noThreeD="1"/>
</file>

<file path=xl/ctrlProps/ctrlProp33.xml><?xml version="1.0" encoding="utf-8"?>
<formControlPr xmlns="http://schemas.microsoft.com/office/spreadsheetml/2009/9/main" objectType="CheckBox" fmlaLink="DOKU_Verk!$I$6" lockText="1" noThreeD="1"/>
</file>

<file path=xl/ctrlProps/ctrlProp34.xml><?xml version="1.0" encoding="utf-8"?>
<formControlPr xmlns="http://schemas.microsoft.com/office/spreadsheetml/2009/9/main" objectType="CheckBox" fmlaLink="DOKU_Verk!$I$7" lockText="1" noThreeD="1"/>
</file>

<file path=xl/ctrlProps/ctrlProp35.xml><?xml version="1.0" encoding="utf-8"?>
<formControlPr xmlns="http://schemas.microsoft.com/office/spreadsheetml/2009/9/main" objectType="CheckBox" fmlaLink="DOKU_Verk!$S$5" lockText="1" noThreeD="1"/>
</file>

<file path=xl/ctrlProps/ctrlProp36.xml><?xml version="1.0" encoding="utf-8"?>
<formControlPr xmlns="http://schemas.microsoft.com/office/spreadsheetml/2009/9/main" objectType="CheckBox" lockText="1"/>
</file>

<file path=xl/ctrlProps/ctrlProp37.xml><?xml version="1.0" encoding="utf-8"?>
<formControlPr xmlns="http://schemas.microsoft.com/office/spreadsheetml/2009/9/main" objectType="CheckBox" lockText="1"/>
</file>

<file path=xl/ctrlProps/ctrlProp38.xml><?xml version="1.0" encoding="utf-8"?>
<formControlPr xmlns="http://schemas.microsoft.com/office/spreadsheetml/2009/9/main" objectType="CheckBox" lockText="1"/>
</file>

<file path=xl/ctrlProps/ctrlProp39.xml><?xml version="1.0" encoding="utf-8"?>
<formControlPr xmlns="http://schemas.microsoft.com/office/spreadsheetml/2009/9/main" objectType="CheckBox" lockText="1"/>
</file>

<file path=xl/ctrlProps/ctrlProp4.xml><?xml version="1.0" encoding="utf-8"?>
<formControlPr xmlns="http://schemas.microsoft.com/office/spreadsheetml/2009/9/main" objectType="GBox" noThreeD="1"/>
</file>

<file path=xl/ctrlProps/ctrlProp40.xml><?xml version="1.0" encoding="utf-8"?>
<formControlPr xmlns="http://schemas.microsoft.com/office/spreadsheetml/2009/9/main" objectType="CheckBox" lockText="1"/>
</file>

<file path=xl/ctrlProps/ctrlProp41.xml><?xml version="1.0" encoding="utf-8"?>
<formControlPr xmlns="http://schemas.microsoft.com/office/spreadsheetml/2009/9/main" objectType="CheckBox" lockText="1"/>
</file>

<file path=xl/ctrlProps/ctrlProp42.xml><?xml version="1.0" encoding="utf-8"?>
<formControlPr xmlns="http://schemas.microsoft.com/office/spreadsheetml/2009/9/main" objectType="Radio" firstButton="1" fmlaLink="Prioauswahl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CheckBox" lockText="1"/>
</file>

<file path=xl/ctrlProps/ctrlProp45.xml><?xml version="1.0" encoding="utf-8"?>
<formControlPr xmlns="http://schemas.microsoft.com/office/spreadsheetml/2009/9/main" objectType="CheckBox" lockText="1"/>
</file>

<file path=xl/ctrlProps/ctrlProp46.xml><?xml version="1.0" encoding="utf-8"?>
<formControlPr xmlns="http://schemas.microsoft.com/office/spreadsheetml/2009/9/main" objectType="CheckBox" lockText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GBox" noThreeD="1"/>
</file>

<file path=xl/ctrlProps/ctrlProp50.xml><?xml version="1.0" encoding="utf-8"?>
<formControlPr xmlns="http://schemas.microsoft.com/office/spreadsheetml/2009/9/main" objectType="Radio" firstButton="1" fmlaLink="BewertungBS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Drop" dropLines="3" dropStyle="combo" dx="20" fmlaRange="DOKU_Verk!$D$23:$D$25" sel="0" val="0"/>
</file>

<file path=xl/ctrlProps/ctrlProp53.xml><?xml version="1.0" encoding="utf-8"?>
<formControlPr xmlns="http://schemas.microsoft.com/office/spreadsheetml/2009/9/main" objectType="Drop" dropStyle="combo" dx="20" fmlaLink="Auswahl!$C$29" fmlaRange="Bedarfbest!$A$1:$A$8" noThreeD="1" sel="1" val="0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Radio" firstButton="1" fmlaLink="Auswahl!$C$4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lockText="1" noThreeD="1"/>
</file>

<file path=xl/ctrlProps/ctrlProp66.xml><?xml version="1.0" encoding="utf-8"?>
<formControlPr xmlns="http://schemas.microsoft.com/office/spreadsheetml/2009/9/main" objectType="CheckBox" lockText="1" noThreeD="1"/>
</file>

<file path=xl/ctrlProps/ctrlProp67.xml><?xml version="1.0" encoding="utf-8"?>
<formControlPr xmlns="http://schemas.microsoft.com/office/spreadsheetml/2009/9/main" objectType="CheckBox" lockText="1" noThreeD="1"/>
</file>

<file path=xl/ctrlProps/ctrlProp68.xml><?xml version="1.0" encoding="utf-8"?>
<formControlPr xmlns="http://schemas.microsoft.com/office/spreadsheetml/2009/9/main" objectType="CheckBox" lockText="1" noThreeD="1"/>
</file>

<file path=xl/ctrlProps/ctrlProp69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CheckBox" lockText="1" noThreeD="1"/>
</file>

<file path=xl/ctrlProps/ctrlProp71.xml><?xml version="1.0" encoding="utf-8"?>
<formControlPr xmlns="http://schemas.microsoft.com/office/spreadsheetml/2009/9/main" objectType="CheckBox" lockText="1" noThreeD="1"/>
</file>

<file path=xl/ctrlProps/ctrlProp72.xml><?xml version="1.0" encoding="utf-8"?>
<formControlPr xmlns="http://schemas.microsoft.com/office/spreadsheetml/2009/9/main" objectType="CheckBox" lockText="1" noThreeD="1"/>
</file>

<file path=xl/ctrlProps/ctrlProp73.xml><?xml version="1.0" encoding="utf-8"?>
<formControlPr xmlns="http://schemas.microsoft.com/office/spreadsheetml/2009/9/main" objectType="CheckBox" lockText="1" noThreeD="1"/>
</file>

<file path=xl/ctrlProps/ctrlProp74.xml><?xml version="1.0" encoding="utf-8"?>
<formControlPr xmlns="http://schemas.microsoft.com/office/spreadsheetml/2009/9/main" objectType="CheckBox" lockText="1" noThreeD="1"/>
</file>

<file path=xl/ctrlProps/ctrlProp75.xml><?xml version="1.0" encoding="utf-8"?>
<formControlPr xmlns="http://schemas.microsoft.com/office/spreadsheetml/2009/9/main" objectType="CheckBox" lockText="1" noThreeD="1"/>
</file>

<file path=xl/ctrlProps/ctrlProp76.xml><?xml version="1.0" encoding="utf-8"?>
<formControlPr xmlns="http://schemas.microsoft.com/office/spreadsheetml/2009/9/main" objectType="CheckBox" lockText="1" noThreeD="1"/>
</file>

<file path=xl/ctrlProps/ctrlProp77.xml><?xml version="1.0" encoding="utf-8"?>
<formControlPr xmlns="http://schemas.microsoft.com/office/spreadsheetml/2009/9/main" objectType="CheckBox" lockText="1" noThreeD="1"/>
</file>

<file path=xl/ctrlProps/ctrlProp78.xml><?xml version="1.0" encoding="utf-8"?>
<formControlPr xmlns="http://schemas.microsoft.com/office/spreadsheetml/2009/9/main" objectType="CheckBox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firstButton="1" fmlaLink="Auswahl!$C$3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CheckBox" lockText="1"/>
</file>

<file path=xl/ctrlProps/ctrlProp82.xml><?xml version="1.0" encoding="utf-8"?>
<formControlPr xmlns="http://schemas.microsoft.com/office/spreadsheetml/2009/9/main" objectType="CheckBox" lockText="1"/>
</file>

<file path=xl/ctrlProps/ctrlProp83.xml><?xml version="1.0" encoding="utf-8"?>
<formControlPr xmlns="http://schemas.microsoft.com/office/spreadsheetml/2009/9/main" objectType="CheckBox" lockText="1" noThreeD="1"/>
</file>

<file path=xl/ctrlProps/ctrlProp84.xml><?xml version="1.0" encoding="utf-8"?>
<formControlPr xmlns="http://schemas.microsoft.com/office/spreadsheetml/2009/9/main" objectType="CheckBox" lockText="1" noThreeD="1"/>
</file>

<file path=xl/ctrlProps/ctrlProp85.xml><?xml version="1.0" encoding="utf-8"?>
<formControlPr xmlns="http://schemas.microsoft.com/office/spreadsheetml/2009/9/main" objectType="CheckBox" lockText="1" noThreeD="1"/>
</file>

<file path=xl/ctrlProps/ctrlProp86.xml><?xml version="1.0" encoding="utf-8"?>
<formControlPr xmlns="http://schemas.microsoft.com/office/spreadsheetml/2009/9/main" objectType="CheckBox" lockText="1" noThreeD="1"/>
</file>

<file path=xl/ctrlProps/ctrlProp87.xml><?xml version="1.0" encoding="utf-8"?>
<formControlPr xmlns="http://schemas.microsoft.com/office/spreadsheetml/2009/9/main" objectType="CheckBox" lockText="1" noThreeD="1"/>
</file>

<file path=xl/ctrlProps/ctrlProp88.xml><?xml version="1.0" encoding="utf-8"?>
<formControlPr xmlns="http://schemas.microsoft.com/office/spreadsheetml/2009/9/main" objectType="CheckBox" lockText="1" noThreeD="1"/>
</file>

<file path=xl/ctrlProps/ctrlProp89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Drop" dropStyle="combo" dx="20" fmlaLink="ZGauswahl" fmlaRange="ZG!$A$1:$A$5" sel="1" val="0"/>
</file>

<file path=xl/ctrlProps/ctrlProp90.xml><?xml version="1.0" encoding="utf-8"?>
<formControlPr xmlns="http://schemas.microsoft.com/office/spreadsheetml/2009/9/main" objectType="CheckBox" lockText="1" noThreeD="1"/>
</file>

<file path=xl/ctrlProps/ctrlProp91.xml><?xml version="1.0" encoding="utf-8"?>
<formControlPr xmlns="http://schemas.microsoft.com/office/spreadsheetml/2009/9/main" objectType="CheckBox" lockText="1" noThreeD="1"/>
</file>

<file path=xl/ctrlProps/ctrlProp92.xml><?xml version="1.0" encoding="utf-8"?>
<formControlPr xmlns="http://schemas.microsoft.com/office/spreadsheetml/2009/9/main" objectType="CheckBox" lockText="1" noThreeD="1"/>
</file>

<file path=xl/ctrlProps/ctrlProp93.xml><?xml version="1.0" encoding="utf-8"?>
<formControlPr xmlns="http://schemas.microsoft.com/office/spreadsheetml/2009/9/main" objectType="CheckBox" lockText="1" noThreeD="1"/>
</file>

<file path=xl/ctrlProps/ctrlProp94.xml><?xml version="1.0" encoding="utf-8"?>
<formControlPr xmlns="http://schemas.microsoft.com/office/spreadsheetml/2009/9/main" objectType="CheckBox" lockText="1"/>
</file>

<file path=xl/ctrlProps/ctrlProp95.xml><?xml version="1.0" encoding="utf-8"?>
<formControlPr xmlns="http://schemas.microsoft.com/office/spreadsheetml/2009/9/main" objectType="CheckBox" lockText="1"/>
</file>

<file path=xl/ctrlProps/ctrlProp96.xml><?xml version="1.0" encoding="utf-8"?>
<formControlPr xmlns="http://schemas.microsoft.com/office/spreadsheetml/2009/9/main" objectType="CheckBox" lockText="1"/>
</file>

<file path=xl/ctrlProps/ctrlProp97.xml><?xml version="1.0" encoding="utf-8"?>
<formControlPr xmlns="http://schemas.microsoft.com/office/spreadsheetml/2009/9/main" objectType="CheckBox" lockText="1"/>
</file>

<file path=xl/ctrlProps/ctrlProp98.xml><?xml version="1.0" encoding="utf-8"?>
<formControlPr xmlns="http://schemas.microsoft.com/office/spreadsheetml/2009/9/main" objectType="CheckBox" lockText="1"/>
</file>

<file path=xl/ctrlProps/ctrlProp9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</xdr:colOff>
      <xdr:row>6</xdr:row>
      <xdr:rowOff>0</xdr:rowOff>
    </xdr:from>
    <xdr:to>
      <xdr:col>0</xdr:col>
      <xdr:colOff>30480</xdr:colOff>
      <xdr:row>6</xdr:row>
      <xdr:rowOff>160020</xdr:rowOff>
    </xdr:to>
    <xdr:sp macro="" textlink="">
      <xdr:nvSpPr>
        <xdr:cNvPr id="14022" name="Rectangle 360">
          <a:extLst>
            <a:ext uri="{FF2B5EF4-FFF2-40B4-BE49-F238E27FC236}">
              <a16:creationId xmlns:a16="http://schemas.microsoft.com/office/drawing/2014/main" id="{00000000-0008-0000-0000-0000C6360000}"/>
            </a:ext>
          </a:extLst>
        </xdr:cNvPr>
        <xdr:cNvSpPr>
          <a:spLocks noChangeArrowheads="1"/>
        </xdr:cNvSpPr>
      </xdr:nvSpPr>
      <xdr:spPr bwMode="auto">
        <a:xfrm>
          <a:off x="30480" y="1150620"/>
          <a:ext cx="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244055</xdr:colOff>
      <xdr:row>6</xdr:row>
      <xdr:rowOff>0</xdr:rowOff>
    </xdr:from>
    <xdr:ext cx="35266" cy="162160"/>
    <xdr:sp macro="" textlink="">
      <xdr:nvSpPr>
        <xdr:cNvPr id="2411" name="Rectangle 363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>
          <a:spLocks noChangeArrowheads="1"/>
        </xdr:cNvSpPr>
      </xdr:nvSpPr>
      <xdr:spPr bwMode="auto">
        <a:xfrm>
          <a:off x="1607029" y="1130060"/>
          <a:ext cx="35266" cy="162160"/>
        </a:xfrm>
        <a:prstGeom prst="rect">
          <a:avLst/>
        </a:prstGeom>
        <a:noFill/>
        <a:ln>
          <a:noFill/>
        </a:ln>
      </xdr:spPr>
      <xdr:txBody>
        <a:bodyPr wrap="none" lIns="0" tIns="0" rIns="0" bIns="0" anchor="t" upright="1">
          <a:spAutoFit/>
        </a:bodyPr>
        <a:lstStyle/>
        <a:p>
          <a:pPr algn="l" rtl="0">
            <a:defRPr sz="1000"/>
          </a:pPr>
          <a:r>
            <a:rPr lang="de-DE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</a:t>
          </a:r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35</xdr:row>
          <xdr:rowOff>17253</xdr:rowOff>
        </xdr:from>
        <xdr:to>
          <xdr:col>18</xdr:col>
          <xdr:colOff>120770</xdr:colOff>
          <xdr:row>35</xdr:row>
          <xdr:rowOff>224286</xdr:rowOff>
        </xdr:to>
        <xdr:sp macro="" textlink="">
          <xdr:nvSpPr>
            <xdr:cNvPr id="2130" name="GeK" hidden="1">
              <a:extLst>
                <a:ext uri="{63B3BB69-23CF-44E3-9099-C40C66FF867C}">
                  <a14:compatExt spid="_x0000_s2130"/>
                </a:ext>
                <a:ext uri="{FF2B5EF4-FFF2-40B4-BE49-F238E27FC236}">
                  <a16:creationId xmlns:a16="http://schemas.microsoft.com/office/drawing/2014/main" id="{00000000-0008-0000-0000-00005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25879</xdr:colOff>
          <xdr:row>40</xdr:row>
          <xdr:rowOff>0</xdr:rowOff>
        </xdr:from>
        <xdr:to>
          <xdr:col>26</xdr:col>
          <xdr:colOff>120770</xdr:colOff>
          <xdr:row>40</xdr:row>
          <xdr:rowOff>207034</xdr:rowOff>
        </xdr:to>
        <xdr:sp macro="" textlink="">
          <xdr:nvSpPr>
            <xdr:cNvPr id="2213" name="Aktion" hidden="1">
              <a:extLst>
                <a:ext uri="{63B3BB69-23CF-44E3-9099-C40C66FF867C}">
                  <a14:compatExt spid="_x0000_s2213"/>
                </a:ext>
                <a:ext uri="{FF2B5EF4-FFF2-40B4-BE49-F238E27FC236}">
                  <a16:creationId xmlns:a16="http://schemas.microsoft.com/office/drawing/2014/main" id="{00000000-0008-0000-0000-0000A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34506</xdr:colOff>
          <xdr:row>42</xdr:row>
          <xdr:rowOff>51758</xdr:rowOff>
        </xdr:from>
        <xdr:to>
          <xdr:col>26</xdr:col>
          <xdr:colOff>129396</xdr:colOff>
          <xdr:row>43</xdr:row>
          <xdr:rowOff>1</xdr:rowOff>
        </xdr:to>
        <xdr:sp macro="" textlink="">
          <xdr:nvSpPr>
            <xdr:cNvPr id="2231" name="Fansatz" hidden="1">
              <a:extLst>
                <a:ext uri="{63B3BB69-23CF-44E3-9099-C40C66FF867C}">
                  <a14:compatExt spid="_x0000_s2231"/>
                </a:ext>
                <a:ext uri="{FF2B5EF4-FFF2-40B4-BE49-F238E27FC236}">
                  <a16:creationId xmlns:a16="http://schemas.microsoft.com/office/drawing/2014/main" id="{00000000-0008-0000-0000-0000B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32</xdr:row>
          <xdr:rowOff>0</xdr:rowOff>
        </xdr:from>
        <xdr:to>
          <xdr:col>21</xdr:col>
          <xdr:colOff>138023</xdr:colOff>
          <xdr:row>34</xdr:row>
          <xdr:rowOff>0</xdr:rowOff>
        </xdr:to>
        <xdr:sp macro="" textlink="">
          <xdr:nvSpPr>
            <xdr:cNvPr id="2399" name="Group Box 351" hidden="1">
              <a:extLst>
                <a:ext uri="{63B3BB69-23CF-44E3-9099-C40C66FF867C}">
                  <a14:compatExt spid="_x0000_s2399"/>
                </a:ext>
                <a:ext uri="{FF2B5EF4-FFF2-40B4-BE49-F238E27FC236}">
                  <a16:creationId xmlns:a16="http://schemas.microsoft.com/office/drawing/2014/main" id="{00000000-0008-0000-0000-00005F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250166</xdr:colOff>
          <xdr:row>46</xdr:row>
          <xdr:rowOff>8626</xdr:rowOff>
        </xdr:from>
        <xdr:to>
          <xdr:col>26</xdr:col>
          <xdr:colOff>414068</xdr:colOff>
          <xdr:row>49</xdr:row>
          <xdr:rowOff>8626</xdr:rowOff>
        </xdr:to>
        <xdr:sp macro="" textlink="">
          <xdr:nvSpPr>
            <xdr:cNvPr id="2414" name="TNrlp" hidden="1">
              <a:extLst>
                <a:ext uri="{63B3BB69-23CF-44E3-9099-C40C66FF867C}">
                  <a14:compatExt spid="_x0000_s2414"/>
                </a:ext>
                <a:ext uri="{FF2B5EF4-FFF2-40B4-BE49-F238E27FC236}">
                  <a16:creationId xmlns:a16="http://schemas.microsoft.com/office/drawing/2014/main" id="{00000000-0008-0000-0000-00006E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155275</xdr:colOff>
          <xdr:row>47</xdr:row>
          <xdr:rowOff>8626</xdr:rowOff>
        </xdr:from>
        <xdr:to>
          <xdr:col>12</xdr:col>
          <xdr:colOff>77638</xdr:colOff>
          <xdr:row>48</xdr:row>
          <xdr:rowOff>0</xdr:rowOff>
        </xdr:to>
        <xdr:sp macro="" textlink="">
          <xdr:nvSpPr>
            <xdr:cNvPr id="2415" name="Option Button 367" hidden="1">
              <a:extLst>
                <a:ext uri="{63B3BB69-23CF-44E3-9099-C40C66FF867C}">
                  <a14:compatExt spid="_x0000_s2415"/>
                </a:ext>
                <a:ext uri="{FF2B5EF4-FFF2-40B4-BE49-F238E27FC236}">
                  <a16:creationId xmlns:a16="http://schemas.microsoft.com/office/drawing/2014/main" id="{00000000-0008-0000-0000-00006F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232913</xdr:colOff>
          <xdr:row>47</xdr:row>
          <xdr:rowOff>34506</xdr:rowOff>
        </xdr:from>
        <xdr:to>
          <xdr:col>16</xdr:col>
          <xdr:colOff>51758</xdr:colOff>
          <xdr:row>48</xdr:row>
          <xdr:rowOff>0</xdr:rowOff>
        </xdr:to>
        <xdr:sp macro="" textlink="">
          <xdr:nvSpPr>
            <xdr:cNvPr id="2416" name="Option Button 368" hidden="1">
              <a:extLst>
                <a:ext uri="{63B3BB69-23CF-44E3-9099-C40C66FF867C}">
                  <a14:compatExt spid="_x0000_s2416"/>
                </a:ext>
                <a:ext uri="{FF2B5EF4-FFF2-40B4-BE49-F238E27FC236}">
                  <a16:creationId xmlns:a16="http://schemas.microsoft.com/office/drawing/2014/main" id="{00000000-0008-0000-0000-000070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103517</xdr:colOff>
          <xdr:row>32</xdr:row>
          <xdr:rowOff>112143</xdr:rowOff>
        </xdr:from>
        <xdr:to>
          <xdr:col>14</xdr:col>
          <xdr:colOff>345057</xdr:colOff>
          <xdr:row>33</xdr:row>
          <xdr:rowOff>155275</xdr:rowOff>
        </xdr:to>
        <xdr:sp macro="" textlink="">
          <xdr:nvSpPr>
            <xdr:cNvPr id="13564" name="Option Button 1276" descr="ed:erstmalige Durchführung" hidden="1">
              <a:extLst>
                <a:ext uri="{63B3BB69-23CF-44E3-9099-C40C66FF867C}">
                  <a14:compatExt spid="_x0000_s13564"/>
                </a:ext>
                <a:ext uri="{FF2B5EF4-FFF2-40B4-BE49-F238E27FC236}">
                  <a16:creationId xmlns:a16="http://schemas.microsoft.com/office/drawing/2014/main" id="{00000000-0008-0000-0000-0000FC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ed erstmalige Durchführung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60385</xdr:colOff>
          <xdr:row>44</xdr:row>
          <xdr:rowOff>25879</xdr:rowOff>
        </xdr:from>
        <xdr:to>
          <xdr:col>26</xdr:col>
          <xdr:colOff>146649</xdr:colOff>
          <xdr:row>45</xdr:row>
          <xdr:rowOff>17253</xdr:rowOff>
        </xdr:to>
        <xdr:sp macro="" textlink="">
          <xdr:nvSpPr>
            <xdr:cNvPr id="13577" name="ZG" hidden="1">
              <a:extLst>
                <a:ext uri="{63B3BB69-23CF-44E3-9099-C40C66FF867C}">
                  <a14:compatExt spid="_x0000_s13577"/>
                </a:ext>
                <a:ext uri="{FF2B5EF4-FFF2-40B4-BE49-F238E27FC236}">
                  <a16:creationId xmlns:a16="http://schemas.microsoft.com/office/drawing/2014/main" id="{00000000-0008-0000-0000-0000093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20</xdr:col>
      <xdr:colOff>77276</xdr:colOff>
      <xdr:row>0</xdr:row>
      <xdr:rowOff>132555</xdr:rowOff>
    </xdr:from>
    <xdr:to>
      <xdr:col>26</xdr:col>
      <xdr:colOff>561235</xdr:colOff>
      <xdr:row>6</xdr:row>
      <xdr:rowOff>21324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08401" y="132555"/>
          <a:ext cx="2243747" cy="949818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32</xdr:row>
          <xdr:rowOff>94891</xdr:rowOff>
        </xdr:from>
        <xdr:to>
          <xdr:col>21</xdr:col>
          <xdr:colOff>43132</xdr:colOff>
          <xdr:row>33</xdr:row>
          <xdr:rowOff>129396</xdr:rowOff>
        </xdr:to>
        <xdr:sp macro="" textlink="">
          <xdr:nvSpPr>
            <xdr:cNvPr id="13601" name="Option Button 1313" hidden="1">
              <a:extLst>
                <a:ext uri="{63B3BB69-23CF-44E3-9099-C40C66FF867C}">
                  <a14:compatExt spid="_x0000_s13601"/>
                </a:ext>
                <a:ext uri="{FF2B5EF4-FFF2-40B4-BE49-F238E27FC236}">
                  <a16:creationId xmlns:a16="http://schemas.microsoft.com/office/drawing/2014/main" id="{00000000-0008-0000-0000-0000213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wd wiederholte Durchführung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60385</xdr:colOff>
          <xdr:row>24</xdr:row>
          <xdr:rowOff>172528</xdr:rowOff>
        </xdr:from>
        <xdr:to>
          <xdr:col>11</xdr:col>
          <xdr:colOff>8626</xdr:colOff>
          <xdr:row>25</xdr:row>
          <xdr:rowOff>103517</xdr:rowOff>
        </xdr:to>
        <xdr:sp macro="" textlink="">
          <xdr:nvSpPr>
            <xdr:cNvPr id="13625" name="Option Button 1337" hidden="1">
              <a:extLst>
                <a:ext uri="{63B3BB69-23CF-44E3-9099-C40C66FF867C}">
                  <a14:compatExt spid="_x0000_s13625"/>
                </a:ext>
                <a:ext uri="{FF2B5EF4-FFF2-40B4-BE49-F238E27FC236}">
                  <a16:creationId xmlns:a16="http://schemas.microsoft.com/office/drawing/2014/main" id="{00000000-0008-0000-0000-0000393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77638</xdr:colOff>
          <xdr:row>24</xdr:row>
          <xdr:rowOff>189781</xdr:rowOff>
        </xdr:from>
        <xdr:to>
          <xdr:col>14</xdr:col>
          <xdr:colOff>112143</xdr:colOff>
          <xdr:row>25</xdr:row>
          <xdr:rowOff>120770</xdr:rowOff>
        </xdr:to>
        <xdr:sp macro="" textlink="">
          <xdr:nvSpPr>
            <xdr:cNvPr id="13626" name="Option Button 1338" hidden="1">
              <a:extLst>
                <a:ext uri="{63B3BB69-23CF-44E3-9099-C40C66FF867C}">
                  <a14:compatExt spid="_x0000_s13626"/>
                </a:ext>
                <a:ext uri="{FF2B5EF4-FFF2-40B4-BE49-F238E27FC236}">
                  <a16:creationId xmlns:a16="http://schemas.microsoft.com/office/drawing/2014/main" id="{00000000-0008-0000-0000-00003A3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nein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22</xdr:row>
          <xdr:rowOff>8626</xdr:rowOff>
        </xdr:from>
        <xdr:to>
          <xdr:col>30</xdr:col>
          <xdr:colOff>172528</xdr:colOff>
          <xdr:row>22</xdr:row>
          <xdr:rowOff>215660</xdr:rowOff>
        </xdr:to>
        <xdr:sp macro="" textlink="">
          <xdr:nvSpPr>
            <xdr:cNvPr id="4100" name="Drop Down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2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86264</xdr:colOff>
          <xdr:row>16</xdr:row>
          <xdr:rowOff>129396</xdr:rowOff>
        </xdr:from>
        <xdr:to>
          <xdr:col>6</xdr:col>
          <xdr:colOff>25879</xdr:colOff>
          <xdr:row>18</xdr:row>
          <xdr:rowOff>8626</xdr:rowOff>
        </xdr:to>
        <xdr:sp macro="" textlink="">
          <xdr:nvSpPr>
            <xdr:cNvPr id="4105" name="Check Box 9" hidden="1">
              <a:extLst>
                <a:ext uri="{63B3BB69-23CF-44E3-9099-C40C66FF867C}">
                  <a14:compatExt spid="_x0000_s4105"/>
                </a:ext>
                <a:ext uri="{FF2B5EF4-FFF2-40B4-BE49-F238E27FC236}">
                  <a16:creationId xmlns:a16="http://schemas.microsoft.com/office/drawing/2014/main" id="{00000000-0008-0000-0200-00000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34506</xdr:colOff>
          <xdr:row>16</xdr:row>
          <xdr:rowOff>146649</xdr:rowOff>
        </xdr:from>
        <xdr:to>
          <xdr:col>9</xdr:col>
          <xdr:colOff>8626</xdr:colOff>
          <xdr:row>18</xdr:row>
          <xdr:rowOff>25879</xdr:rowOff>
        </xdr:to>
        <xdr:sp macro="" textlink="">
          <xdr:nvSpPr>
            <xdr:cNvPr id="4106" name="Check Box 10" hidden="1">
              <a:extLst>
                <a:ext uri="{63B3BB69-23CF-44E3-9099-C40C66FF867C}">
                  <a14:compatExt spid="_x0000_s4106"/>
                </a:ext>
                <a:ext uri="{FF2B5EF4-FFF2-40B4-BE49-F238E27FC236}">
                  <a16:creationId xmlns:a16="http://schemas.microsoft.com/office/drawing/2014/main" id="{00000000-0008-0000-0200-00000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77638</xdr:colOff>
          <xdr:row>50</xdr:row>
          <xdr:rowOff>77638</xdr:rowOff>
        </xdr:from>
        <xdr:to>
          <xdr:col>13</xdr:col>
          <xdr:colOff>17253</xdr:colOff>
          <xdr:row>50</xdr:row>
          <xdr:rowOff>293298</xdr:rowOff>
        </xdr:to>
        <xdr:sp macro="" textlink="">
          <xdr:nvSpPr>
            <xdr:cNvPr id="4131" name="Check Box 35" hidden="1">
              <a:extLst>
                <a:ext uri="{63B3BB69-23CF-44E3-9099-C40C66FF867C}">
                  <a14:compatExt spid="_x0000_s4131"/>
                </a:ext>
                <a:ext uri="{FF2B5EF4-FFF2-40B4-BE49-F238E27FC236}">
                  <a16:creationId xmlns:a16="http://schemas.microsoft.com/office/drawing/2014/main" id="{00000000-0008-0000-0200-00002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77638</xdr:colOff>
          <xdr:row>50</xdr:row>
          <xdr:rowOff>86264</xdr:rowOff>
        </xdr:from>
        <xdr:to>
          <xdr:col>16</xdr:col>
          <xdr:colOff>17253</xdr:colOff>
          <xdr:row>50</xdr:row>
          <xdr:rowOff>301925</xdr:rowOff>
        </xdr:to>
        <xdr:sp macro="" textlink="">
          <xdr:nvSpPr>
            <xdr:cNvPr id="4133" name="Check Box 37" hidden="1">
              <a:extLst>
                <a:ext uri="{63B3BB69-23CF-44E3-9099-C40C66FF867C}">
                  <a14:compatExt spid="_x0000_s4133"/>
                </a:ext>
                <a:ext uri="{FF2B5EF4-FFF2-40B4-BE49-F238E27FC236}">
                  <a16:creationId xmlns:a16="http://schemas.microsoft.com/office/drawing/2014/main" id="{00000000-0008-0000-0200-00002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69011</xdr:colOff>
          <xdr:row>50</xdr:row>
          <xdr:rowOff>86264</xdr:rowOff>
        </xdr:from>
        <xdr:to>
          <xdr:col>19</xdr:col>
          <xdr:colOff>8626</xdr:colOff>
          <xdr:row>50</xdr:row>
          <xdr:rowOff>301925</xdr:rowOff>
        </xdr:to>
        <xdr:sp macro="" textlink="">
          <xdr:nvSpPr>
            <xdr:cNvPr id="4134" name="Check Box 38" hidden="1">
              <a:extLst>
                <a:ext uri="{63B3BB69-23CF-44E3-9099-C40C66FF867C}">
                  <a14:compatExt spid="_x0000_s4134"/>
                </a:ext>
                <a:ext uri="{FF2B5EF4-FFF2-40B4-BE49-F238E27FC236}">
                  <a16:creationId xmlns:a16="http://schemas.microsoft.com/office/drawing/2014/main" id="{00000000-0008-0000-0200-00002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77638</xdr:colOff>
          <xdr:row>51</xdr:row>
          <xdr:rowOff>86264</xdr:rowOff>
        </xdr:from>
        <xdr:to>
          <xdr:col>13</xdr:col>
          <xdr:colOff>17253</xdr:colOff>
          <xdr:row>51</xdr:row>
          <xdr:rowOff>301925</xdr:rowOff>
        </xdr:to>
        <xdr:sp macro="" textlink="">
          <xdr:nvSpPr>
            <xdr:cNvPr id="4135" name="Check Box 39" hidden="1">
              <a:extLst>
                <a:ext uri="{63B3BB69-23CF-44E3-9099-C40C66FF867C}">
                  <a14:compatExt spid="_x0000_s4135"/>
                </a:ext>
                <a:ext uri="{FF2B5EF4-FFF2-40B4-BE49-F238E27FC236}">
                  <a16:creationId xmlns:a16="http://schemas.microsoft.com/office/drawing/2014/main" id="{00000000-0008-0000-0200-00002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77638</xdr:colOff>
          <xdr:row>51</xdr:row>
          <xdr:rowOff>86264</xdr:rowOff>
        </xdr:from>
        <xdr:to>
          <xdr:col>16</xdr:col>
          <xdr:colOff>17253</xdr:colOff>
          <xdr:row>51</xdr:row>
          <xdr:rowOff>301925</xdr:rowOff>
        </xdr:to>
        <xdr:sp macro="" textlink="">
          <xdr:nvSpPr>
            <xdr:cNvPr id="4137" name="Check Box 41" hidden="1">
              <a:extLst>
                <a:ext uri="{63B3BB69-23CF-44E3-9099-C40C66FF867C}">
                  <a14:compatExt spid="_x0000_s4137"/>
                </a:ext>
                <a:ext uri="{FF2B5EF4-FFF2-40B4-BE49-F238E27FC236}">
                  <a16:creationId xmlns:a16="http://schemas.microsoft.com/office/drawing/2014/main" id="{00000000-0008-0000-0200-00002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69011</xdr:colOff>
          <xdr:row>51</xdr:row>
          <xdr:rowOff>86264</xdr:rowOff>
        </xdr:from>
        <xdr:to>
          <xdr:col>19</xdr:col>
          <xdr:colOff>8626</xdr:colOff>
          <xdr:row>51</xdr:row>
          <xdr:rowOff>301925</xdr:rowOff>
        </xdr:to>
        <xdr:sp macro="" textlink="">
          <xdr:nvSpPr>
            <xdr:cNvPr id="4138" name="Check Box 42" hidden="1">
              <a:extLst>
                <a:ext uri="{63B3BB69-23CF-44E3-9099-C40C66FF867C}">
                  <a14:compatExt spid="_x0000_s4138"/>
                </a:ext>
                <a:ext uri="{FF2B5EF4-FFF2-40B4-BE49-F238E27FC236}">
                  <a16:creationId xmlns:a16="http://schemas.microsoft.com/office/drawing/2014/main" id="{00000000-0008-0000-0200-00002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77638</xdr:colOff>
          <xdr:row>52</xdr:row>
          <xdr:rowOff>34506</xdr:rowOff>
        </xdr:from>
        <xdr:to>
          <xdr:col>19</xdr:col>
          <xdr:colOff>17253</xdr:colOff>
          <xdr:row>52</xdr:row>
          <xdr:rowOff>258792</xdr:rowOff>
        </xdr:to>
        <xdr:sp macro="" textlink="">
          <xdr:nvSpPr>
            <xdr:cNvPr id="4139" name="Check Box 43" hidden="1">
              <a:extLst>
                <a:ext uri="{63B3BB69-23CF-44E3-9099-C40C66FF867C}">
                  <a14:compatExt spid="_x0000_s4139"/>
                </a:ext>
                <a:ext uri="{FF2B5EF4-FFF2-40B4-BE49-F238E27FC236}">
                  <a16:creationId xmlns:a16="http://schemas.microsoft.com/office/drawing/2014/main" id="{00000000-0008-0000-0200-00002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77638</xdr:colOff>
          <xdr:row>52</xdr:row>
          <xdr:rowOff>34506</xdr:rowOff>
        </xdr:from>
        <xdr:to>
          <xdr:col>13</xdr:col>
          <xdr:colOff>17253</xdr:colOff>
          <xdr:row>52</xdr:row>
          <xdr:rowOff>258792</xdr:rowOff>
        </xdr:to>
        <xdr:sp macro="" textlink="">
          <xdr:nvSpPr>
            <xdr:cNvPr id="4140" name="Check Box 44" hidden="1">
              <a:extLst>
                <a:ext uri="{63B3BB69-23CF-44E3-9099-C40C66FF867C}">
                  <a14:compatExt spid="_x0000_s4140"/>
                </a:ext>
                <a:ext uri="{FF2B5EF4-FFF2-40B4-BE49-F238E27FC236}">
                  <a16:creationId xmlns:a16="http://schemas.microsoft.com/office/drawing/2014/main" id="{00000000-0008-0000-0200-00002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77638</xdr:colOff>
          <xdr:row>52</xdr:row>
          <xdr:rowOff>34506</xdr:rowOff>
        </xdr:from>
        <xdr:to>
          <xdr:col>16</xdr:col>
          <xdr:colOff>17253</xdr:colOff>
          <xdr:row>52</xdr:row>
          <xdr:rowOff>258792</xdr:rowOff>
        </xdr:to>
        <xdr:sp macro="" textlink="">
          <xdr:nvSpPr>
            <xdr:cNvPr id="4142" name="Check Box 46" hidden="1">
              <a:extLst>
                <a:ext uri="{63B3BB69-23CF-44E3-9099-C40C66FF867C}">
                  <a14:compatExt spid="_x0000_s4142"/>
                </a:ext>
                <a:ext uri="{FF2B5EF4-FFF2-40B4-BE49-F238E27FC236}">
                  <a16:creationId xmlns:a16="http://schemas.microsoft.com/office/drawing/2014/main" id="{00000000-0008-0000-0200-00002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163902</xdr:colOff>
          <xdr:row>24</xdr:row>
          <xdr:rowOff>25879</xdr:rowOff>
        </xdr:from>
        <xdr:to>
          <xdr:col>8</xdr:col>
          <xdr:colOff>284672</xdr:colOff>
          <xdr:row>25</xdr:row>
          <xdr:rowOff>0</xdr:rowOff>
        </xdr:to>
        <xdr:sp macro="" textlink="">
          <xdr:nvSpPr>
            <xdr:cNvPr id="4145" name="Check Box 49" hidden="1">
              <a:extLst>
                <a:ext uri="{63B3BB69-23CF-44E3-9099-C40C66FF867C}">
                  <a14:compatExt spid="_x0000_s4145"/>
                </a:ext>
                <a:ext uri="{FF2B5EF4-FFF2-40B4-BE49-F238E27FC236}">
                  <a16:creationId xmlns:a16="http://schemas.microsoft.com/office/drawing/2014/main" id="{00000000-0008-0000-0200-00003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163902</xdr:colOff>
          <xdr:row>24</xdr:row>
          <xdr:rowOff>25879</xdr:rowOff>
        </xdr:from>
        <xdr:to>
          <xdr:col>13</xdr:col>
          <xdr:colOff>103517</xdr:colOff>
          <xdr:row>25</xdr:row>
          <xdr:rowOff>0</xdr:rowOff>
        </xdr:to>
        <xdr:sp macro="" textlink="">
          <xdr:nvSpPr>
            <xdr:cNvPr id="4146" name="Check Box 50" hidden="1">
              <a:extLst>
                <a:ext uri="{63B3BB69-23CF-44E3-9099-C40C66FF867C}">
                  <a14:compatExt spid="_x0000_s4146"/>
                </a:ext>
                <a:ext uri="{FF2B5EF4-FFF2-40B4-BE49-F238E27FC236}">
                  <a16:creationId xmlns:a16="http://schemas.microsoft.com/office/drawing/2014/main" id="{00000000-0008-0000-0200-00003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8626</xdr:colOff>
          <xdr:row>24</xdr:row>
          <xdr:rowOff>8626</xdr:rowOff>
        </xdr:from>
        <xdr:to>
          <xdr:col>30</xdr:col>
          <xdr:colOff>163902</xdr:colOff>
          <xdr:row>24</xdr:row>
          <xdr:rowOff>207034</xdr:rowOff>
        </xdr:to>
        <xdr:sp macro="" textlink="">
          <xdr:nvSpPr>
            <xdr:cNvPr id="4147" name="Drop Down 51" hidden="1">
              <a:extLst>
                <a:ext uri="{63B3BB69-23CF-44E3-9099-C40C66FF867C}">
                  <a14:compatExt spid="_x0000_s4147"/>
                </a:ext>
                <a:ext uri="{FF2B5EF4-FFF2-40B4-BE49-F238E27FC236}">
                  <a16:creationId xmlns:a16="http://schemas.microsoft.com/office/drawing/2014/main" id="{00000000-0008-0000-0200-00003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69011</xdr:colOff>
          <xdr:row>53</xdr:row>
          <xdr:rowOff>34506</xdr:rowOff>
        </xdr:from>
        <xdr:to>
          <xdr:col>19</xdr:col>
          <xdr:colOff>8626</xdr:colOff>
          <xdr:row>53</xdr:row>
          <xdr:rowOff>353683</xdr:rowOff>
        </xdr:to>
        <xdr:sp macro="" textlink="">
          <xdr:nvSpPr>
            <xdr:cNvPr id="4151" name="Check Box 55" hidden="1">
              <a:extLst>
                <a:ext uri="{63B3BB69-23CF-44E3-9099-C40C66FF867C}">
                  <a14:compatExt spid="_x0000_s4151"/>
                </a:ext>
                <a:ext uri="{FF2B5EF4-FFF2-40B4-BE49-F238E27FC236}">
                  <a16:creationId xmlns:a16="http://schemas.microsoft.com/office/drawing/2014/main" id="{00000000-0008-0000-0200-00003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77638</xdr:colOff>
          <xdr:row>53</xdr:row>
          <xdr:rowOff>51758</xdr:rowOff>
        </xdr:from>
        <xdr:to>
          <xdr:col>13</xdr:col>
          <xdr:colOff>17253</xdr:colOff>
          <xdr:row>53</xdr:row>
          <xdr:rowOff>327804</xdr:rowOff>
        </xdr:to>
        <xdr:sp macro="" textlink="">
          <xdr:nvSpPr>
            <xdr:cNvPr id="4152" name="Check Box 56" hidden="1">
              <a:extLst>
                <a:ext uri="{63B3BB69-23CF-44E3-9099-C40C66FF867C}">
                  <a14:compatExt spid="_x0000_s4152"/>
                </a:ext>
                <a:ext uri="{FF2B5EF4-FFF2-40B4-BE49-F238E27FC236}">
                  <a16:creationId xmlns:a16="http://schemas.microsoft.com/office/drawing/2014/main" id="{00000000-0008-0000-0200-00003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77638</xdr:colOff>
          <xdr:row>53</xdr:row>
          <xdr:rowOff>51758</xdr:rowOff>
        </xdr:from>
        <xdr:to>
          <xdr:col>16</xdr:col>
          <xdr:colOff>17253</xdr:colOff>
          <xdr:row>53</xdr:row>
          <xdr:rowOff>327804</xdr:rowOff>
        </xdr:to>
        <xdr:sp macro="" textlink="">
          <xdr:nvSpPr>
            <xdr:cNvPr id="4154" name="Check Box 58" hidden="1">
              <a:extLst>
                <a:ext uri="{63B3BB69-23CF-44E3-9099-C40C66FF867C}">
                  <a14:compatExt spid="_x0000_s4154"/>
                </a:ext>
                <a:ext uri="{FF2B5EF4-FFF2-40B4-BE49-F238E27FC236}">
                  <a16:creationId xmlns:a16="http://schemas.microsoft.com/office/drawing/2014/main" id="{00000000-0008-0000-0200-00003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23</xdr:row>
          <xdr:rowOff>17253</xdr:rowOff>
        </xdr:from>
        <xdr:to>
          <xdr:col>30</xdr:col>
          <xdr:colOff>172528</xdr:colOff>
          <xdr:row>23</xdr:row>
          <xdr:rowOff>232913</xdr:rowOff>
        </xdr:to>
        <xdr:sp macro="" textlink="">
          <xdr:nvSpPr>
            <xdr:cNvPr id="4192" name="Drop Down 96" hidden="1">
              <a:extLst>
                <a:ext uri="{63B3BB69-23CF-44E3-9099-C40C66FF867C}">
                  <a14:compatExt spid="_x0000_s4192"/>
                </a:ext>
                <a:ext uri="{FF2B5EF4-FFF2-40B4-BE49-F238E27FC236}">
                  <a16:creationId xmlns:a16="http://schemas.microsoft.com/office/drawing/2014/main" id="{00000000-0008-0000-0200-00006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77638</xdr:colOff>
          <xdr:row>54</xdr:row>
          <xdr:rowOff>51758</xdr:rowOff>
        </xdr:from>
        <xdr:to>
          <xdr:col>13</xdr:col>
          <xdr:colOff>17253</xdr:colOff>
          <xdr:row>54</xdr:row>
          <xdr:rowOff>267419</xdr:rowOff>
        </xdr:to>
        <xdr:sp macro="" textlink="">
          <xdr:nvSpPr>
            <xdr:cNvPr id="4198" name="Check Box 102" hidden="1">
              <a:extLst>
                <a:ext uri="{63B3BB69-23CF-44E3-9099-C40C66FF867C}">
                  <a14:compatExt spid="_x0000_s4198"/>
                </a:ext>
                <a:ext uri="{FF2B5EF4-FFF2-40B4-BE49-F238E27FC236}">
                  <a16:creationId xmlns:a16="http://schemas.microsoft.com/office/drawing/2014/main" id="{00000000-0008-0000-0200-00006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77638</xdr:colOff>
          <xdr:row>54</xdr:row>
          <xdr:rowOff>51758</xdr:rowOff>
        </xdr:from>
        <xdr:to>
          <xdr:col>16</xdr:col>
          <xdr:colOff>17253</xdr:colOff>
          <xdr:row>54</xdr:row>
          <xdr:rowOff>267419</xdr:rowOff>
        </xdr:to>
        <xdr:sp macro="" textlink="">
          <xdr:nvSpPr>
            <xdr:cNvPr id="4199" name="Check Box 103" hidden="1">
              <a:extLst>
                <a:ext uri="{63B3BB69-23CF-44E3-9099-C40C66FF867C}">
                  <a14:compatExt spid="_x0000_s4199"/>
                </a:ext>
                <a:ext uri="{FF2B5EF4-FFF2-40B4-BE49-F238E27FC236}">
                  <a16:creationId xmlns:a16="http://schemas.microsoft.com/office/drawing/2014/main" id="{00000000-0008-0000-0200-00006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69011</xdr:colOff>
          <xdr:row>54</xdr:row>
          <xdr:rowOff>51758</xdr:rowOff>
        </xdr:from>
        <xdr:to>
          <xdr:col>19</xdr:col>
          <xdr:colOff>8626</xdr:colOff>
          <xdr:row>54</xdr:row>
          <xdr:rowOff>267419</xdr:rowOff>
        </xdr:to>
        <xdr:sp macro="" textlink="">
          <xdr:nvSpPr>
            <xdr:cNvPr id="4200" name="Check Box 104" hidden="1">
              <a:extLst>
                <a:ext uri="{63B3BB69-23CF-44E3-9099-C40C66FF867C}">
                  <a14:compatExt spid="_x0000_s4200"/>
                </a:ext>
                <a:ext uri="{FF2B5EF4-FFF2-40B4-BE49-F238E27FC236}">
                  <a16:creationId xmlns:a16="http://schemas.microsoft.com/office/drawing/2014/main" id="{00000000-0008-0000-0200-00006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77638</xdr:colOff>
          <xdr:row>56</xdr:row>
          <xdr:rowOff>0</xdr:rowOff>
        </xdr:from>
        <xdr:to>
          <xdr:col>13</xdr:col>
          <xdr:colOff>17253</xdr:colOff>
          <xdr:row>56</xdr:row>
          <xdr:rowOff>215660</xdr:rowOff>
        </xdr:to>
        <xdr:sp macro="" textlink="">
          <xdr:nvSpPr>
            <xdr:cNvPr id="4214" name="Check Box 118" hidden="1">
              <a:extLst>
                <a:ext uri="{63B3BB69-23CF-44E3-9099-C40C66FF867C}">
                  <a14:compatExt spid="_x0000_s4214"/>
                </a:ext>
                <a:ext uri="{FF2B5EF4-FFF2-40B4-BE49-F238E27FC236}">
                  <a16:creationId xmlns:a16="http://schemas.microsoft.com/office/drawing/2014/main" id="{00000000-0008-0000-0200-00007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25879</xdr:colOff>
          <xdr:row>26</xdr:row>
          <xdr:rowOff>34506</xdr:rowOff>
        </xdr:from>
        <xdr:to>
          <xdr:col>14</xdr:col>
          <xdr:colOff>155275</xdr:colOff>
          <xdr:row>26</xdr:row>
          <xdr:rowOff>267419</xdr:rowOff>
        </xdr:to>
        <xdr:sp macro="" textlink="">
          <xdr:nvSpPr>
            <xdr:cNvPr id="4218" name="Check Box 122" hidden="1">
              <a:extLst>
                <a:ext uri="{63B3BB69-23CF-44E3-9099-C40C66FF867C}">
                  <a14:compatExt spid="_x0000_s4218"/>
                </a:ext>
                <a:ext uri="{FF2B5EF4-FFF2-40B4-BE49-F238E27FC236}">
                  <a16:creationId xmlns:a16="http://schemas.microsoft.com/office/drawing/2014/main" id="{00000000-0008-0000-0200-00007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103517</xdr:colOff>
          <xdr:row>26</xdr:row>
          <xdr:rowOff>25879</xdr:rowOff>
        </xdr:from>
        <xdr:to>
          <xdr:col>17</xdr:col>
          <xdr:colOff>51758</xdr:colOff>
          <xdr:row>26</xdr:row>
          <xdr:rowOff>258792</xdr:rowOff>
        </xdr:to>
        <xdr:sp macro="" textlink="">
          <xdr:nvSpPr>
            <xdr:cNvPr id="4219" name="Check Box 123" hidden="1">
              <a:extLst>
                <a:ext uri="{63B3BB69-23CF-44E3-9099-C40C66FF867C}">
                  <a14:compatExt spid="_x0000_s4219"/>
                </a:ext>
                <a:ext uri="{FF2B5EF4-FFF2-40B4-BE49-F238E27FC236}">
                  <a16:creationId xmlns:a16="http://schemas.microsoft.com/office/drawing/2014/main" id="{00000000-0008-0000-0200-00007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26</xdr:row>
          <xdr:rowOff>34506</xdr:rowOff>
        </xdr:from>
        <xdr:to>
          <xdr:col>19</xdr:col>
          <xdr:colOff>120770</xdr:colOff>
          <xdr:row>26</xdr:row>
          <xdr:rowOff>267419</xdr:rowOff>
        </xdr:to>
        <xdr:sp macro="" textlink="">
          <xdr:nvSpPr>
            <xdr:cNvPr id="4220" name="Check Box 124" hidden="1">
              <a:extLst>
                <a:ext uri="{63B3BB69-23CF-44E3-9099-C40C66FF867C}">
                  <a14:compatExt spid="_x0000_s4220"/>
                </a:ext>
                <a:ext uri="{FF2B5EF4-FFF2-40B4-BE49-F238E27FC236}">
                  <a16:creationId xmlns:a16="http://schemas.microsoft.com/office/drawing/2014/main" id="{00000000-0008-0000-0200-00007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25879</xdr:colOff>
          <xdr:row>27</xdr:row>
          <xdr:rowOff>25879</xdr:rowOff>
        </xdr:from>
        <xdr:to>
          <xdr:col>14</xdr:col>
          <xdr:colOff>155275</xdr:colOff>
          <xdr:row>27</xdr:row>
          <xdr:rowOff>258792</xdr:rowOff>
        </xdr:to>
        <xdr:sp macro="" textlink="">
          <xdr:nvSpPr>
            <xdr:cNvPr id="4221" name="Check Box 125" hidden="1">
              <a:extLst>
                <a:ext uri="{63B3BB69-23CF-44E3-9099-C40C66FF867C}">
                  <a14:compatExt spid="_x0000_s4221"/>
                </a:ext>
                <a:ext uri="{FF2B5EF4-FFF2-40B4-BE49-F238E27FC236}">
                  <a16:creationId xmlns:a16="http://schemas.microsoft.com/office/drawing/2014/main" id="{00000000-0008-0000-0200-00007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120770</xdr:colOff>
          <xdr:row>27</xdr:row>
          <xdr:rowOff>25879</xdr:rowOff>
        </xdr:from>
        <xdr:to>
          <xdr:col>17</xdr:col>
          <xdr:colOff>69011</xdr:colOff>
          <xdr:row>27</xdr:row>
          <xdr:rowOff>258792</xdr:rowOff>
        </xdr:to>
        <xdr:sp macro="" textlink="">
          <xdr:nvSpPr>
            <xdr:cNvPr id="4222" name="Check Box 126" hidden="1">
              <a:extLst>
                <a:ext uri="{63B3BB69-23CF-44E3-9099-C40C66FF867C}">
                  <a14:compatExt spid="_x0000_s4222"/>
                </a:ext>
                <a:ext uri="{FF2B5EF4-FFF2-40B4-BE49-F238E27FC236}">
                  <a16:creationId xmlns:a16="http://schemas.microsoft.com/office/drawing/2014/main" id="{00000000-0008-0000-0200-00007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8626</xdr:colOff>
          <xdr:row>27</xdr:row>
          <xdr:rowOff>25879</xdr:rowOff>
        </xdr:from>
        <xdr:to>
          <xdr:col>19</xdr:col>
          <xdr:colOff>129396</xdr:colOff>
          <xdr:row>27</xdr:row>
          <xdr:rowOff>258792</xdr:rowOff>
        </xdr:to>
        <xdr:sp macro="" textlink="">
          <xdr:nvSpPr>
            <xdr:cNvPr id="4223" name="Check Box 127" hidden="1">
              <a:extLst>
                <a:ext uri="{63B3BB69-23CF-44E3-9099-C40C66FF867C}">
                  <a14:compatExt spid="_x0000_s4223"/>
                </a:ext>
                <a:ext uri="{FF2B5EF4-FFF2-40B4-BE49-F238E27FC236}">
                  <a16:creationId xmlns:a16="http://schemas.microsoft.com/office/drawing/2014/main" id="{00000000-0008-0000-0200-00007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172528</xdr:colOff>
          <xdr:row>36</xdr:row>
          <xdr:rowOff>181155</xdr:rowOff>
        </xdr:from>
        <xdr:to>
          <xdr:col>19</xdr:col>
          <xdr:colOff>60385</xdr:colOff>
          <xdr:row>38</xdr:row>
          <xdr:rowOff>25879</xdr:rowOff>
        </xdr:to>
        <xdr:sp macro="" textlink="">
          <xdr:nvSpPr>
            <xdr:cNvPr id="4227" name="Option Button 131" hidden="1">
              <a:extLst>
                <a:ext uri="{63B3BB69-23CF-44E3-9099-C40C66FF867C}">
                  <a14:compatExt spid="_x0000_s4227"/>
                </a:ext>
                <a:ext uri="{FF2B5EF4-FFF2-40B4-BE49-F238E27FC236}">
                  <a16:creationId xmlns:a16="http://schemas.microsoft.com/office/drawing/2014/main" id="{00000000-0008-0000-0200-00008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positiv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60385</xdr:colOff>
          <xdr:row>37</xdr:row>
          <xdr:rowOff>8626</xdr:rowOff>
        </xdr:from>
        <xdr:to>
          <xdr:col>27</xdr:col>
          <xdr:colOff>94891</xdr:colOff>
          <xdr:row>38</xdr:row>
          <xdr:rowOff>0</xdr:rowOff>
        </xdr:to>
        <xdr:sp macro="" textlink="">
          <xdr:nvSpPr>
            <xdr:cNvPr id="4228" name="Option Button 132" hidden="1">
              <a:extLst>
                <a:ext uri="{63B3BB69-23CF-44E3-9099-C40C66FF867C}">
                  <a14:compatExt spid="_x0000_s4228"/>
                </a:ext>
                <a:ext uri="{FF2B5EF4-FFF2-40B4-BE49-F238E27FC236}">
                  <a16:creationId xmlns:a16="http://schemas.microsoft.com/office/drawing/2014/main" id="{00000000-0008-0000-0200-00008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negativ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17253</xdr:colOff>
          <xdr:row>29</xdr:row>
          <xdr:rowOff>51758</xdr:rowOff>
        </xdr:from>
        <xdr:to>
          <xdr:col>14</xdr:col>
          <xdr:colOff>146649</xdr:colOff>
          <xdr:row>29</xdr:row>
          <xdr:rowOff>276045</xdr:rowOff>
        </xdr:to>
        <xdr:sp macro="" textlink="">
          <xdr:nvSpPr>
            <xdr:cNvPr id="4235" name="Check Box 139" hidden="1">
              <a:extLst>
                <a:ext uri="{63B3BB69-23CF-44E3-9099-C40C66FF867C}">
                  <a14:compatExt spid="_x0000_s4235"/>
                </a:ext>
                <a:ext uri="{FF2B5EF4-FFF2-40B4-BE49-F238E27FC236}">
                  <a16:creationId xmlns:a16="http://schemas.microsoft.com/office/drawing/2014/main" id="{00000000-0008-0000-0200-00008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129396</xdr:colOff>
          <xdr:row>29</xdr:row>
          <xdr:rowOff>25879</xdr:rowOff>
        </xdr:from>
        <xdr:to>
          <xdr:col>17</xdr:col>
          <xdr:colOff>77638</xdr:colOff>
          <xdr:row>29</xdr:row>
          <xdr:rowOff>258792</xdr:rowOff>
        </xdr:to>
        <xdr:sp macro="" textlink="">
          <xdr:nvSpPr>
            <xdr:cNvPr id="4236" name="Check Box 140" hidden="1">
              <a:extLst>
                <a:ext uri="{63B3BB69-23CF-44E3-9099-C40C66FF867C}">
                  <a14:compatExt spid="_x0000_s4236"/>
                </a:ext>
                <a:ext uri="{FF2B5EF4-FFF2-40B4-BE49-F238E27FC236}">
                  <a16:creationId xmlns:a16="http://schemas.microsoft.com/office/drawing/2014/main" id="{00000000-0008-0000-0200-00008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17253</xdr:colOff>
          <xdr:row>29</xdr:row>
          <xdr:rowOff>25879</xdr:rowOff>
        </xdr:from>
        <xdr:to>
          <xdr:col>19</xdr:col>
          <xdr:colOff>146649</xdr:colOff>
          <xdr:row>29</xdr:row>
          <xdr:rowOff>258792</xdr:rowOff>
        </xdr:to>
        <xdr:sp macro="" textlink="">
          <xdr:nvSpPr>
            <xdr:cNvPr id="4237" name="Check Box 141" hidden="1">
              <a:extLst>
                <a:ext uri="{63B3BB69-23CF-44E3-9099-C40C66FF867C}">
                  <a14:compatExt spid="_x0000_s4237"/>
                </a:ext>
                <a:ext uri="{FF2B5EF4-FFF2-40B4-BE49-F238E27FC236}">
                  <a16:creationId xmlns:a16="http://schemas.microsoft.com/office/drawing/2014/main" id="{00000000-0008-0000-0200-00008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60385</xdr:colOff>
          <xdr:row>41</xdr:row>
          <xdr:rowOff>17253</xdr:rowOff>
        </xdr:from>
        <xdr:to>
          <xdr:col>27</xdr:col>
          <xdr:colOff>8626</xdr:colOff>
          <xdr:row>41</xdr:row>
          <xdr:rowOff>241540</xdr:rowOff>
        </xdr:to>
        <xdr:sp macro="" textlink="">
          <xdr:nvSpPr>
            <xdr:cNvPr id="4242" name="Option Button 146" hidden="1">
              <a:extLst>
                <a:ext uri="{63B3BB69-23CF-44E3-9099-C40C66FF867C}">
                  <a14:compatExt spid="_x0000_s4242"/>
                </a:ext>
                <a:ext uri="{FF2B5EF4-FFF2-40B4-BE49-F238E27FC236}">
                  <a16:creationId xmlns:a16="http://schemas.microsoft.com/office/drawing/2014/main" id="{00000000-0008-0000-0200-00009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negativ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103517</xdr:colOff>
          <xdr:row>41</xdr:row>
          <xdr:rowOff>17253</xdr:rowOff>
        </xdr:from>
        <xdr:to>
          <xdr:col>22</xdr:col>
          <xdr:colOff>293298</xdr:colOff>
          <xdr:row>41</xdr:row>
          <xdr:rowOff>241540</xdr:rowOff>
        </xdr:to>
        <xdr:sp macro="" textlink="">
          <xdr:nvSpPr>
            <xdr:cNvPr id="4243" name="Option Button 147" hidden="1">
              <a:extLst>
                <a:ext uri="{63B3BB69-23CF-44E3-9099-C40C66FF867C}">
                  <a14:compatExt spid="_x0000_s4243"/>
                </a:ext>
                <a:ext uri="{FF2B5EF4-FFF2-40B4-BE49-F238E27FC236}">
                  <a16:creationId xmlns:a16="http://schemas.microsoft.com/office/drawing/2014/main" id="{00000000-0008-0000-0200-00009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positiv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59</xdr:row>
          <xdr:rowOff>8626</xdr:rowOff>
        </xdr:from>
        <xdr:to>
          <xdr:col>31</xdr:col>
          <xdr:colOff>94891</xdr:colOff>
          <xdr:row>59</xdr:row>
          <xdr:rowOff>379562</xdr:rowOff>
        </xdr:to>
        <xdr:sp macro="" textlink="">
          <xdr:nvSpPr>
            <xdr:cNvPr id="4244" name="Group Box 148" hidden="1">
              <a:extLst>
                <a:ext uri="{63B3BB69-23CF-44E3-9099-C40C66FF867C}">
                  <a14:compatExt spid="_x0000_s4244"/>
                </a:ext>
                <a:ext uri="{FF2B5EF4-FFF2-40B4-BE49-F238E27FC236}">
                  <a16:creationId xmlns:a16="http://schemas.microsoft.com/office/drawing/2014/main" id="{00000000-0008-0000-0200-00009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129396</xdr:colOff>
          <xdr:row>59</xdr:row>
          <xdr:rowOff>94891</xdr:rowOff>
        </xdr:from>
        <xdr:to>
          <xdr:col>30</xdr:col>
          <xdr:colOff>155275</xdr:colOff>
          <xdr:row>59</xdr:row>
          <xdr:rowOff>301925</xdr:rowOff>
        </xdr:to>
        <xdr:sp macro="" textlink="">
          <xdr:nvSpPr>
            <xdr:cNvPr id="4245" name="Option Button 149" hidden="1">
              <a:extLst>
                <a:ext uri="{63B3BB69-23CF-44E3-9099-C40C66FF867C}">
                  <a14:compatExt spid="_x0000_s4245"/>
                </a:ext>
                <a:ext uri="{FF2B5EF4-FFF2-40B4-BE49-F238E27FC236}">
                  <a16:creationId xmlns:a16="http://schemas.microsoft.com/office/drawing/2014/main" id="{00000000-0008-0000-0200-00009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25879</xdr:colOff>
          <xdr:row>59</xdr:row>
          <xdr:rowOff>86264</xdr:rowOff>
        </xdr:from>
        <xdr:to>
          <xdr:col>22</xdr:col>
          <xdr:colOff>198408</xdr:colOff>
          <xdr:row>59</xdr:row>
          <xdr:rowOff>301925</xdr:rowOff>
        </xdr:to>
        <xdr:sp macro="" textlink="">
          <xdr:nvSpPr>
            <xdr:cNvPr id="4246" name="Option Button 150" hidden="1">
              <a:extLst>
                <a:ext uri="{63B3BB69-23CF-44E3-9099-C40C66FF867C}">
                  <a14:compatExt spid="_x0000_s4246"/>
                </a:ext>
                <a:ext uri="{FF2B5EF4-FFF2-40B4-BE49-F238E27FC236}">
                  <a16:creationId xmlns:a16="http://schemas.microsoft.com/office/drawing/2014/main" id="{00000000-0008-0000-0200-00009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ja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94891</xdr:colOff>
          <xdr:row>32</xdr:row>
          <xdr:rowOff>0</xdr:rowOff>
        </xdr:from>
        <xdr:to>
          <xdr:col>8</xdr:col>
          <xdr:colOff>284672</xdr:colOff>
          <xdr:row>32</xdr:row>
          <xdr:rowOff>207034</xdr:rowOff>
        </xdr:to>
        <xdr:sp macro="" textlink="">
          <xdr:nvSpPr>
            <xdr:cNvPr id="4247" name="Drop Down 151" hidden="1">
              <a:extLst>
                <a:ext uri="{63B3BB69-23CF-44E3-9099-C40C66FF867C}">
                  <a14:compatExt spid="_x0000_s4247"/>
                </a:ext>
                <a:ext uri="{FF2B5EF4-FFF2-40B4-BE49-F238E27FC236}">
                  <a16:creationId xmlns:a16="http://schemas.microsoft.com/office/drawing/2014/main" id="{00000000-0008-0000-0200-00009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60385</xdr:colOff>
          <xdr:row>31</xdr:row>
          <xdr:rowOff>60385</xdr:rowOff>
        </xdr:from>
        <xdr:to>
          <xdr:col>18</xdr:col>
          <xdr:colOff>146649</xdr:colOff>
          <xdr:row>31</xdr:row>
          <xdr:rowOff>241540</xdr:rowOff>
        </xdr:to>
        <xdr:sp macro="" textlink="">
          <xdr:nvSpPr>
            <xdr:cNvPr id="4248" name="Drop Down 152" hidden="1">
              <a:extLst>
                <a:ext uri="{63B3BB69-23CF-44E3-9099-C40C66FF867C}">
                  <a14:compatExt spid="_x0000_s4248"/>
                </a:ext>
                <a:ext uri="{FF2B5EF4-FFF2-40B4-BE49-F238E27FC236}">
                  <a16:creationId xmlns:a16="http://schemas.microsoft.com/office/drawing/2014/main" id="{00000000-0008-0000-0200-00009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60385</xdr:colOff>
          <xdr:row>30</xdr:row>
          <xdr:rowOff>51758</xdr:rowOff>
        </xdr:from>
        <xdr:to>
          <xdr:col>29</xdr:col>
          <xdr:colOff>0</xdr:colOff>
          <xdr:row>30</xdr:row>
          <xdr:rowOff>267419</xdr:rowOff>
        </xdr:to>
        <xdr:sp macro="" textlink="">
          <xdr:nvSpPr>
            <xdr:cNvPr id="4249" name="Check Box 153" hidden="1">
              <a:extLst>
                <a:ext uri="{63B3BB69-23CF-44E3-9099-C40C66FF867C}">
                  <a14:compatExt spid="_x0000_s4249"/>
                </a:ext>
                <a:ext uri="{FF2B5EF4-FFF2-40B4-BE49-F238E27FC236}">
                  <a16:creationId xmlns:a16="http://schemas.microsoft.com/office/drawing/2014/main" id="{00000000-0008-0000-0200-00009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74</xdr:row>
          <xdr:rowOff>163902</xdr:rowOff>
        </xdr:from>
        <xdr:to>
          <xdr:col>1</xdr:col>
          <xdr:colOff>120770</xdr:colOff>
          <xdr:row>76</xdr:row>
          <xdr:rowOff>0</xdr:rowOff>
        </xdr:to>
        <xdr:sp macro="" textlink="">
          <xdr:nvSpPr>
            <xdr:cNvPr id="4250" name="Check Box 154" hidden="1">
              <a:extLst>
                <a:ext uri="{63B3BB69-23CF-44E3-9099-C40C66FF867C}">
                  <a14:compatExt spid="_x0000_s4250"/>
                </a:ext>
                <a:ext uri="{FF2B5EF4-FFF2-40B4-BE49-F238E27FC236}">
                  <a16:creationId xmlns:a16="http://schemas.microsoft.com/office/drawing/2014/main" id="{00000000-0008-0000-0200-00009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77</xdr:row>
          <xdr:rowOff>0</xdr:rowOff>
        </xdr:from>
        <xdr:to>
          <xdr:col>1</xdr:col>
          <xdr:colOff>120770</xdr:colOff>
          <xdr:row>78</xdr:row>
          <xdr:rowOff>8626</xdr:rowOff>
        </xdr:to>
        <xdr:sp macro="" textlink="">
          <xdr:nvSpPr>
            <xdr:cNvPr id="4251" name="Check Box 155" hidden="1">
              <a:extLst>
                <a:ext uri="{63B3BB69-23CF-44E3-9099-C40C66FF867C}">
                  <a14:compatExt spid="_x0000_s4251"/>
                </a:ext>
                <a:ext uri="{FF2B5EF4-FFF2-40B4-BE49-F238E27FC236}">
                  <a16:creationId xmlns:a16="http://schemas.microsoft.com/office/drawing/2014/main" id="{00000000-0008-0000-0200-00009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79</xdr:row>
          <xdr:rowOff>198408</xdr:rowOff>
        </xdr:from>
        <xdr:to>
          <xdr:col>1</xdr:col>
          <xdr:colOff>120770</xdr:colOff>
          <xdr:row>81</xdr:row>
          <xdr:rowOff>0</xdr:rowOff>
        </xdr:to>
        <xdr:sp macro="" textlink="">
          <xdr:nvSpPr>
            <xdr:cNvPr id="4252" name="Check Box 156" hidden="1">
              <a:extLst>
                <a:ext uri="{63B3BB69-23CF-44E3-9099-C40C66FF867C}">
                  <a14:compatExt spid="_x0000_s4252"/>
                </a:ext>
                <a:ext uri="{FF2B5EF4-FFF2-40B4-BE49-F238E27FC236}">
                  <a16:creationId xmlns:a16="http://schemas.microsoft.com/office/drawing/2014/main" id="{00000000-0008-0000-0200-00009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76</xdr:row>
          <xdr:rowOff>0</xdr:rowOff>
        </xdr:from>
        <xdr:to>
          <xdr:col>1</xdr:col>
          <xdr:colOff>120770</xdr:colOff>
          <xdr:row>77</xdr:row>
          <xdr:rowOff>8626</xdr:rowOff>
        </xdr:to>
        <xdr:sp macro="" textlink="">
          <xdr:nvSpPr>
            <xdr:cNvPr id="4254" name="Check Box 158" hidden="1">
              <a:extLst>
                <a:ext uri="{63B3BB69-23CF-44E3-9099-C40C66FF867C}">
                  <a14:compatExt spid="_x0000_s4254"/>
                </a:ext>
                <a:ext uri="{FF2B5EF4-FFF2-40B4-BE49-F238E27FC236}">
                  <a16:creationId xmlns:a16="http://schemas.microsoft.com/office/drawing/2014/main" id="{00000000-0008-0000-0200-00009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77</xdr:row>
          <xdr:rowOff>198408</xdr:rowOff>
        </xdr:from>
        <xdr:to>
          <xdr:col>1</xdr:col>
          <xdr:colOff>120770</xdr:colOff>
          <xdr:row>79</xdr:row>
          <xdr:rowOff>0</xdr:rowOff>
        </xdr:to>
        <xdr:sp macro="" textlink="">
          <xdr:nvSpPr>
            <xdr:cNvPr id="4255" name="Check Box 159" hidden="1">
              <a:extLst>
                <a:ext uri="{63B3BB69-23CF-44E3-9099-C40C66FF867C}">
                  <a14:compatExt spid="_x0000_s4255"/>
                </a:ext>
                <a:ext uri="{FF2B5EF4-FFF2-40B4-BE49-F238E27FC236}">
                  <a16:creationId xmlns:a16="http://schemas.microsoft.com/office/drawing/2014/main" id="{00000000-0008-0000-0200-00009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79</xdr:row>
          <xdr:rowOff>0</xdr:rowOff>
        </xdr:from>
        <xdr:to>
          <xdr:col>1</xdr:col>
          <xdr:colOff>120770</xdr:colOff>
          <xdr:row>80</xdr:row>
          <xdr:rowOff>8626</xdr:rowOff>
        </xdr:to>
        <xdr:sp macro="" textlink="">
          <xdr:nvSpPr>
            <xdr:cNvPr id="4256" name="Check Box 160" hidden="1">
              <a:extLst>
                <a:ext uri="{63B3BB69-23CF-44E3-9099-C40C66FF867C}">
                  <a14:compatExt spid="_x0000_s4256"/>
                </a:ext>
                <a:ext uri="{FF2B5EF4-FFF2-40B4-BE49-F238E27FC236}">
                  <a16:creationId xmlns:a16="http://schemas.microsoft.com/office/drawing/2014/main" id="{00000000-0008-0000-0200-0000A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82</xdr:row>
          <xdr:rowOff>17253</xdr:rowOff>
        </xdr:from>
        <xdr:to>
          <xdr:col>1</xdr:col>
          <xdr:colOff>120770</xdr:colOff>
          <xdr:row>84</xdr:row>
          <xdr:rowOff>25879</xdr:rowOff>
        </xdr:to>
        <xdr:sp macro="" textlink="">
          <xdr:nvSpPr>
            <xdr:cNvPr id="4257" name="Check Box 161" hidden="1">
              <a:extLst>
                <a:ext uri="{63B3BB69-23CF-44E3-9099-C40C66FF867C}">
                  <a14:compatExt spid="_x0000_s4257"/>
                </a:ext>
                <a:ext uri="{FF2B5EF4-FFF2-40B4-BE49-F238E27FC236}">
                  <a16:creationId xmlns:a16="http://schemas.microsoft.com/office/drawing/2014/main" id="{00000000-0008-0000-0200-0000A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81</xdr:row>
          <xdr:rowOff>0</xdr:rowOff>
        </xdr:from>
        <xdr:to>
          <xdr:col>1</xdr:col>
          <xdr:colOff>120770</xdr:colOff>
          <xdr:row>82</xdr:row>
          <xdr:rowOff>8626</xdr:rowOff>
        </xdr:to>
        <xdr:sp macro="" textlink="">
          <xdr:nvSpPr>
            <xdr:cNvPr id="4258" name="Check Box 162" hidden="1">
              <a:extLst>
                <a:ext uri="{63B3BB69-23CF-44E3-9099-C40C66FF867C}">
                  <a14:compatExt spid="_x0000_s4258"/>
                </a:ext>
                <a:ext uri="{FF2B5EF4-FFF2-40B4-BE49-F238E27FC236}">
                  <a16:creationId xmlns:a16="http://schemas.microsoft.com/office/drawing/2014/main" id="{00000000-0008-0000-0200-0000A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75</xdr:row>
          <xdr:rowOff>189781</xdr:rowOff>
        </xdr:from>
        <xdr:to>
          <xdr:col>11</xdr:col>
          <xdr:colOff>94891</xdr:colOff>
          <xdr:row>77</xdr:row>
          <xdr:rowOff>0</xdr:rowOff>
        </xdr:to>
        <xdr:sp macro="" textlink="">
          <xdr:nvSpPr>
            <xdr:cNvPr id="4259" name="Check Box 163" hidden="1">
              <a:extLst>
                <a:ext uri="{63B3BB69-23CF-44E3-9099-C40C66FF867C}">
                  <a14:compatExt spid="_x0000_s4259"/>
                </a:ext>
                <a:ext uri="{FF2B5EF4-FFF2-40B4-BE49-F238E27FC236}">
                  <a16:creationId xmlns:a16="http://schemas.microsoft.com/office/drawing/2014/main" id="{00000000-0008-0000-0200-0000A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76</xdr:row>
          <xdr:rowOff>198408</xdr:rowOff>
        </xdr:from>
        <xdr:to>
          <xdr:col>11</xdr:col>
          <xdr:colOff>120770</xdr:colOff>
          <xdr:row>78</xdr:row>
          <xdr:rowOff>0</xdr:rowOff>
        </xdr:to>
        <xdr:sp macro="" textlink="">
          <xdr:nvSpPr>
            <xdr:cNvPr id="4260" name="Check Box 164" hidden="1">
              <a:extLst>
                <a:ext uri="{63B3BB69-23CF-44E3-9099-C40C66FF867C}">
                  <a14:compatExt spid="_x0000_s4260"/>
                </a:ext>
                <a:ext uri="{FF2B5EF4-FFF2-40B4-BE49-F238E27FC236}">
                  <a16:creationId xmlns:a16="http://schemas.microsoft.com/office/drawing/2014/main" id="{00000000-0008-0000-0200-0000A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77</xdr:row>
          <xdr:rowOff>198408</xdr:rowOff>
        </xdr:from>
        <xdr:to>
          <xdr:col>11</xdr:col>
          <xdr:colOff>120770</xdr:colOff>
          <xdr:row>79</xdr:row>
          <xdr:rowOff>0</xdr:rowOff>
        </xdr:to>
        <xdr:sp macro="" textlink="">
          <xdr:nvSpPr>
            <xdr:cNvPr id="4261" name="Check Box 165" hidden="1">
              <a:extLst>
                <a:ext uri="{63B3BB69-23CF-44E3-9099-C40C66FF867C}">
                  <a14:compatExt spid="_x0000_s4261"/>
                </a:ext>
                <a:ext uri="{FF2B5EF4-FFF2-40B4-BE49-F238E27FC236}">
                  <a16:creationId xmlns:a16="http://schemas.microsoft.com/office/drawing/2014/main" id="{00000000-0008-0000-0200-0000A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78</xdr:row>
          <xdr:rowOff>198408</xdr:rowOff>
        </xdr:from>
        <xdr:to>
          <xdr:col>11</xdr:col>
          <xdr:colOff>120770</xdr:colOff>
          <xdr:row>80</xdr:row>
          <xdr:rowOff>0</xdr:rowOff>
        </xdr:to>
        <xdr:sp macro="" textlink="">
          <xdr:nvSpPr>
            <xdr:cNvPr id="4262" name="Check Box 166" hidden="1">
              <a:extLst>
                <a:ext uri="{63B3BB69-23CF-44E3-9099-C40C66FF867C}">
                  <a14:compatExt spid="_x0000_s4262"/>
                </a:ext>
                <a:ext uri="{FF2B5EF4-FFF2-40B4-BE49-F238E27FC236}">
                  <a16:creationId xmlns:a16="http://schemas.microsoft.com/office/drawing/2014/main" id="{00000000-0008-0000-0200-0000A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79</xdr:row>
          <xdr:rowOff>198408</xdr:rowOff>
        </xdr:from>
        <xdr:to>
          <xdr:col>11</xdr:col>
          <xdr:colOff>120770</xdr:colOff>
          <xdr:row>81</xdr:row>
          <xdr:rowOff>0</xdr:rowOff>
        </xdr:to>
        <xdr:sp macro="" textlink="">
          <xdr:nvSpPr>
            <xdr:cNvPr id="4263" name="Check Box 167" hidden="1">
              <a:extLst>
                <a:ext uri="{63B3BB69-23CF-44E3-9099-C40C66FF867C}">
                  <a14:compatExt spid="_x0000_s4263"/>
                </a:ext>
                <a:ext uri="{FF2B5EF4-FFF2-40B4-BE49-F238E27FC236}">
                  <a16:creationId xmlns:a16="http://schemas.microsoft.com/office/drawing/2014/main" id="{00000000-0008-0000-0200-0000A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80</xdr:row>
          <xdr:rowOff>198408</xdr:rowOff>
        </xdr:from>
        <xdr:to>
          <xdr:col>11</xdr:col>
          <xdr:colOff>120770</xdr:colOff>
          <xdr:row>82</xdr:row>
          <xdr:rowOff>0</xdr:rowOff>
        </xdr:to>
        <xdr:sp macro="" textlink="">
          <xdr:nvSpPr>
            <xdr:cNvPr id="4264" name="Check Box 168" hidden="1">
              <a:extLst>
                <a:ext uri="{63B3BB69-23CF-44E3-9099-C40C66FF867C}">
                  <a14:compatExt spid="_x0000_s4264"/>
                </a:ext>
                <a:ext uri="{FF2B5EF4-FFF2-40B4-BE49-F238E27FC236}">
                  <a16:creationId xmlns:a16="http://schemas.microsoft.com/office/drawing/2014/main" id="{00000000-0008-0000-0200-0000A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81</xdr:row>
          <xdr:rowOff>198408</xdr:rowOff>
        </xdr:from>
        <xdr:to>
          <xdr:col>11</xdr:col>
          <xdr:colOff>120770</xdr:colOff>
          <xdr:row>83</xdr:row>
          <xdr:rowOff>0</xdr:rowOff>
        </xdr:to>
        <xdr:sp macro="" textlink="">
          <xdr:nvSpPr>
            <xdr:cNvPr id="4265" name="Check Box 169" hidden="1">
              <a:extLst>
                <a:ext uri="{63B3BB69-23CF-44E3-9099-C40C66FF867C}">
                  <a14:compatExt spid="_x0000_s4265"/>
                </a:ext>
                <a:ext uri="{FF2B5EF4-FFF2-40B4-BE49-F238E27FC236}">
                  <a16:creationId xmlns:a16="http://schemas.microsoft.com/office/drawing/2014/main" id="{00000000-0008-0000-0200-0000A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75</xdr:row>
          <xdr:rowOff>8626</xdr:rowOff>
        </xdr:from>
        <xdr:to>
          <xdr:col>11</xdr:col>
          <xdr:colOff>146649</xdr:colOff>
          <xdr:row>76</xdr:row>
          <xdr:rowOff>17253</xdr:rowOff>
        </xdr:to>
        <xdr:sp macro="" textlink="">
          <xdr:nvSpPr>
            <xdr:cNvPr id="4266" name="Check Box 170" hidden="1">
              <a:extLst>
                <a:ext uri="{63B3BB69-23CF-44E3-9099-C40C66FF867C}">
                  <a14:compatExt spid="_x0000_s4266"/>
                </a:ext>
                <a:ext uri="{FF2B5EF4-FFF2-40B4-BE49-F238E27FC236}">
                  <a16:creationId xmlns:a16="http://schemas.microsoft.com/office/drawing/2014/main" id="{00000000-0008-0000-0200-0000A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17253</xdr:colOff>
          <xdr:row>74</xdr:row>
          <xdr:rowOff>163902</xdr:rowOff>
        </xdr:from>
        <xdr:to>
          <xdr:col>23</xdr:col>
          <xdr:colOff>0</xdr:colOff>
          <xdr:row>76</xdr:row>
          <xdr:rowOff>0</xdr:rowOff>
        </xdr:to>
        <xdr:sp macro="" textlink="">
          <xdr:nvSpPr>
            <xdr:cNvPr id="4268" name="Check Box 172" hidden="1">
              <a:extLst>
                <a:ext uri="{63B3BB69-23CF-44E3-9099-C40C66FF867C}">
                  <a14:compatExt spid="_x0000_s4268"/>
                </a:ext>
                <a:ext uri="{FF2B5EF4-FFF2-40B4-BE49-F238E27FC236}">
                  <a16:creationId xmlns:a16="http://schemas.microsoft.com/office/drawing/2014/main" id="{00000000-0008-0000-0200-0000A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25879</xdr:colOff>
          <xdr:row>76</xdr:row>
          <xdr:rowOff>0</xdr:rowOff>
        </xdr:from>
        <xdr:to>
          <xdr:col>23</xdr:col>
          <xdr:colOff>17253</xdr:colOff>
          <xdr:row>77</xdr:row>
          <xdr:rowOff>8626</xdr:rowOff>
        </xdr:to>
        <xdr:sp macro="" textlink="">
          <xdr:nvSpPr>
            <xdr:cNvPr id="4269" name="Check Box 173" hidden="1">
              <a:extLst>
                <a:ext uri="{63B3BB69-23CF-44E3-9099-C40C66FF867C}">
                  <a14:compatExt spid="_x0000_s4269"/>
                </a:ext>
                <a:ext uri="{FF2B5EF4-FFF2-40B4-BE49-F238E27FC236}">
                  <a16:creationId xmlns:a16="http://schemas.microsoft.com/office/drawing/2014/main" id="{00000000-0008-0000-0200-0000A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25879</xdr:colOff>
          <xdr:row>77</xdr:row>
          <xdr:rowOff>0</xdr:rowOff>
        </xdr:from>
        <xdr:to>
          <xdr:col>23</xdr:col>
          <xdr:colOff>8626</xdr:colOff>
          <xdr:row>78</xdr:row>
          <xdr:rowOff>8626</xdr:rowOff>
        </xdr:to>
        <xdr:sp macro="" textlink="">
          <xdr:nvSpPr>
            <xdr:cNvPr id="4270" name="Check Box 174" hidden="1">
              <a:extLst>
                <a:ext uri="{63B3BB69-23CF-44E3-9099-C40C66FF867C}">
                  <a14:compatExt spid="_x0000_s4270"/>
                </a:ext>
                <a:ext uri="{FF2B5EF4-FFF2-40B4-BE49-F238E27FC236}">
                  <a16:creationId xmlns:a16="http://schemas.microsoft.com/office/drawing/2014/main" id="{00000000-0008-0000-0200-0000A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34506</xdr:colOff>
          <xdr:row>77</xdr:row>
          <xdr:rowOff>198408</xdr:rowOff>
        </xdr:from>
        <xdr:to>
          <xdr:col>23</xdr:col>
          <xdr:colOff>17253</xdr:colOff>
          <xdr:row>79</xdr:row>
          <xdr:rowOff>0</xdr:rowOff>
        </xdr:to>
        <xdr:sp macro="" textlink="">
          <xdr:nvSpPr>
            <xdr:cNvPr id="4271" name="Check Box 175" hidden="1">
              <a:extLst>
                <a:ext uri="{63B3BB69-23CF-44E3-9099-C40C66FF867C}">
                  <a14:compatExt spid="_x0000_s4271"/>
                </a:ext>
                <a:ext uri="{FF2B5EF4-FFF2-40B4-BE49-F238E27FC236}">
                  <a16:creationId xmlns:a16="http://schemas.microsoft.com/office/drawing/2014/main" id="{00000000-0008-0000-0200-0000A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25879</xdr:colOff>
          <xdr:row>78</xdr:row>
          <xdr:rowOff>198408</xdr:rowOff>
        </xdr:from>
        <xdr:to>
          <xdr:col>23</xdr:col>
          <xdr:colOff>8626</xdr:colOff>
          <xdr:row>80</xdr:row>
          <xdr:rowOff>0</xdr:rowOff>
        </xdr:to>
        <xdr:sp macro="" textlink="">
          <xdr:nvSpPr>
            <xdr:cNvPr id="4272" name="Check Box 176" hidden="1">
              <a:extLst>
                <a:ext uri="{63B3BB69-23CF-44E3-9099-C40C66FF867C}">
                  <a14:compatExt spid="_x0000_s4272"/>
                </a:ext>
                <a:ext uri="{FF2B5EF4-FFF2-40B4-BE49-F238E27FC236}">
                  <a16:creationId xmlns:a16="http://schemas.microsoft.com/office/drawing/2014/main" id="{00000000-0008-0000-0200-0000B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25879</xdr:colOff>
          <xdr:row>79</xdr:row>
          <xdr:rowOff>189781</xdr:rowOff>
        </xdr:from>
        <xdr:to>
          <xdr:col>23</xdr:col>
          <xdr:colOff>8626</xdr:colOff>
          <xdr:row>80</xdr:row>
          <xdr:rowOff>198408</xdr:rowOff>
        </xdr:to>
        <xdr:sp macro="" textlink="">
          <xdr:nvSpPr>
            <xdr:cNvPr id="4273" name="Check Box 177" hidden="1">
              <a:extLst>
                <a:ext uri="{63B3BB69-23CF-44E3-9099-C40C66FF867C}">
                  <a14:compatExt spid="_x0000_s4273"/>
                </a:ext>
                <a:ext uri="{FF2B5EF4-FFF2-40B4-BE49-F238E27FC236}">
                  <a16:creationId xmlns:a16="http://schemas.microsoft.com/office/drawing/2014/main" id="{00000000-0008-0000-0200-0000B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25879</xdr:colOff>
          <xdr:row>81</xdr:row>
          <xdr:rowOff>198408</xdr:rowOff>
        </xdr:from>
        <xdr:to>
          <xdr:col>23</xdr:col>
          <xdr:colOff>8626</xdr:colOff>
          <xdr:row>83</xdr:row>
          <xdr:rowOff>0</xdr:rowOff>
        </xdr:to>
        <xdr:sp macro="" textlink="">
          <xdr:nvSpPr>
            <xdr:cNvPr id="4275" name="Check Box 179" hidden="1">
              <a:extLst>
                <a:ext uri="{63B3BB69-23CF-44E3-9099-C40C66FF867C}">
                  <a14:compatExt spid="_x0000_s4275"/>
                </a:ext>
                <a:ext uri="{FF2B5EF4-FFF2-40B4-BE49-F238E27FC236}">
                  <a16:creationId xmlns:a16="http://schemas.microsoft.com/office/drawing/2014/main" id="{00000000-0008-0000-0200-0000B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25879</xdr:colOff>
          <xdr:row>80</xdr:row>
          <xdr:rowOff>198408</xdr:rowOff>
        </xdr:from>
        <xdr:to>
          <xdr:col>23</xdr:col>
          <xdr:colOff>8626</xdr:colOff>
          <xdr:row>82</xdr:row>
          <xdr:rowOff>0</xdr:rowOff>
        </xdr:to>
        <xdr:sp macro="" textlink="">
          <xdr:nvSpPr>
            <xdr:cNvPr id="4276" name="Check Box 180" hidden="1">
              <a:extLst>
                <a:ext uri="{63B3BB69-23CF-44E3-9099-C40C66FF867C}">
                  <a14:compatExt spid="_x0000_s4276"/>
                </a:ext>
                <a:ext uri="{FF2B5EF4-FFF2-40B4-BE49-F238E27FC236}">
                  <a16:creationId xmlns:a16="http://schemas.microsoft.com/office/drawing/2014/main" id="{00000000-0008-0000-0200-0000B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37</xdr:row>
          <xdr:rowOff>25879</xdr:rowOff>
        </xdr:from>
        <xdr:to>
          <xdr:col>23</xdr:col>
          <xdr:colOff>129396</xdr:colOff>
          <xdr:row>37</xdr:row>
          <xdr:rowOff>198408</xdr:rowOff>
        </xdr:to>
        <xdr:sp macro="" textlink="">
          <xdr:nvSpPr>
            <xdr:cNvPr id="4310" name="Option Button 214" hidden="1">
              <a:extLst>
                <a:ext uri="{63B3BB69-23CF-44E3-9099-C40C66FF867C}">
                  <a14:compatExt spid="_x0000_s4310"/>
                </a:ext>
                <a:ext uri="{FF2B5EF4-FFF2-40B4-BE49-F238E27FC236}">
                  <a16:creationId xmlns:a16="http://schemas.microsoft.com/office/drawing/2014/main" id="{00000000-0008-0000-0200-0000D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positiv unter Vorbehalt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207034</xdr:colOff>
          <xdr:row>59</xdr:row>
          <xdr:rowOff>86264</xdr:rowOff>
        </xdr:from>
        <xdr:to>
          <xdr:col>27</xdr:col>
          <xdr:colOff>86264</xdr:colOff>
          <xdr:row>59</xdr:row>
          <xdr:rowOff>301925</xdr:rowOff>
        </xdr:to>
        <xdr:sp macro="" textlink="">
          <xdr:nvSpPr>
            <xdr:cNvPr id="4311" name="Option Button 215" hidden="1">
              <a:extLst>
                <a:ext uri="{63B3BB69-23CF-44E3-9099-C40C66FF867C}">
                  <a14:compatExt spid="_x0000_s4311"/>
                </a:ext>
                <a:ext uri="{FF2B5EF4-FFF2-40B4-BE49-F238E27FC236}">
                  <a16:creationId xmlns:a16="http://schemas.microsoft.com/office/drawing/2014/main" id="{00000000-0008-0000-0200-0000D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unter Vorbehalt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163902</xdr:colOff>
          <xdr:row>22</xdr:row>
          <xdr:rowOff>0</xdr:rowOff>
        </xdr:from>
        <xdr:to>
          <xdr:col>8</xdr:col>
          <xdr:colOff>284672</xdr:colOff>
          <xdr:row>23</xdr:row>
          <xdr:rowOff>51758</xdr:rowOff>
        </xdr:to>
        <xdr:sp macro="" textlink="">
          <xdr:nvSpPr>
            <xdr:cNvPr id="4328" name="Check Box 232" hidden="1">
              <a:extLst>
                <a:ext uri="{63B3BB69-23CF-44E3-9099-C40C66FF867C}">
                  <a14:compatExt spid="_x0000_s4328"/>
                </a:ext>
                <a:ext uri="{FF2B5EF4-FFF2-40B4-BE49-F238E27FC236}">
                  <a16:creationId xmlns:a16="http://schemas.microsoft.com/office/drawing/2014/main" id="{00000000-0008-0000-0200-0000E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103517</xdr:colOff>
          <xdr:row>22</xdr:row>
          <xdr:rowOff>8626</xdr:rowOff>
        </xdr:from>
        <xdr:to>
          <xdr:col>13</xdr:col>
          <xdr:colOff>51758</xdr:colOff>
          <xdr:row>23</xdr:row>
          <xdr:rowOff>94891</xdr:rowOff>
        </xdr:to>
        <xdr:sp macro="" textlink="">
          <xdr:nvSpPr>
            <xdr:cNvPr id="4329" name="Check Box 233" hidden="1">
              <a:extLst>
                <a:ext uri="{63B3BB69-23CF-44E3-9099-C40C66FF867C}">
                  <a14:compatExt spid="_x0000_s4329"/>
                </a:ext>
                <a:ext uri="{FF2B5EF4-FFF2-40B4-BE49-F238E27FC236}">
                  <a16:creationId xmlns:a16="http://schemas.microsoft.com/office/drawing/2014/main" id="{00000000-0008-0000-0200-0000E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83</xdr:row>
          <xdr:rowOff>0</xdr:rowOff>
        </xdr:from>
        <xdr:to>
          <xdr:col>1</xdr:col>
          <xdr:colOff>120770</xdr:colOff>
          <xdr:row>85</xdr:row>
          <xdr:rowOff>8626</xdr:rowOff>
        </xdr:to>
        <xdr:sp macro="" textlink="">
          <xdr:nvSpPr>
            <xdr:cNvPr id="4330" name="Check Box 234" hidden="1">
              <a:extLst>
                <a:ext uri="{63B3BB69-23CF-44E3-9099-C40C66FF867C}">
                  <a14:compatExt spid="_x0000_s4330"/>
                </a:ext>
                <a:ext uri="{FF2B5EF4-FFF2-40B4-BE49-F238E27FC236}">
                  <a16:creationId xmlns:a16="http://schemas.microsoft.com/office/drawing/2014/main" id="{00000000-0008-0000-0200-0000E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83</xdr:row>
          <xdr:rowOff>198408</xdr:rowOff>
        </xdr:from>
        <xdr:to>
          <xdr:col>11</xdr:col>
          <xdr:colOff>120770</xdr:colOff>
          <xdr:row>85</xdr:row>
          <xdr:rowOff>8626</xdr:rowOff>
        </xdr:to>
        <xdr:sp macro="" textlink="">
          <xdr:nvSpPr>
            <xdr:cNvPr id="4331" name="Check Box 235" hidden="1">
              <a:extLst>
                <a:ext uri="{63B3BB69-23CF-44E3-9099-C40C66FF867C}">
                  <a14:compatExt spid="_x0000_s4331"/>
                </a:ext>
                <a:ext uri="{FF2B5EF4-FFF2-40B4-BE49-F238E27FC236}">
                  <a16:creationId xmlns:a16="http://schemas.microsoft.com/office/drawing/2014/main" id="{00000000-0008-0000-0200-0000E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25879</xdr:colOff>
          <xdr:row>83</xdr:row>
          <xdr:rowOff>198408</xdr:rowOff>
        </xdr:from>
        <xdr:to>
          <xdr:col>23</xdr:col>
          <xdr:colOff>8626</xdr:colOff>
          <xdr:row>85</xdr:row>
          <xdr:rowOff>8626</xdr:rowOff>
        </xdr:to>
        <xdr:sp macro="" textlink="">
          <xdr:nvSpPr>
            <xdr:cNvPr id="4332" name="Check Box 236" hidden="1">
              <a:extLst>
                <a:ext uri="{63B3BB69-23CF-44E3-9099-C40C66FF867C}">
                  <a14:compatExt spid="_x0000_s4332"/>
                </a:ext>
                <a:ext uri="{FF2B5EF4-FFF2-40B4-BE49-F238E27FC236}">
                  <a16:creationId xmlns:a16="http://schemas.microsoft.com/office/drawing/2014/main" id="{00000000-0008-0000-0200-0000E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25879</xdr:colOff>
          <xdr:row>81</xdr:row>
          <xdr:rowOff>198408</xdr:rowOff>
        </xdr:from>
        <xdr:to>
          <xdr:col>23</xdr:col>
          <xdr:colOff>8626</xdr:colOff>
          <xdr:row>83</xdr:row>
          <xdr:rowOff>0</xdr:rowOff>
        </xdr:to>
        <xdr:sp macro="" textlink="">
          <xdr:nvSpPr>
            <xdr:cNvPr id="4334" name="Check Box 238" hidden="1">
              <a:extLst>
                <a:ext uri="{63B3BB69-23CF-44E3-9099-C40C66FF867C}">
                  <a14:compatExt spid="_x0000_s4334"/>
                </a:ext>
                <a:ext uri="{FF2B5EF4-FFF2-40B4-BE49-F238E27FC236}">
                  <a16:creationId xmlns:a16="http://schemas.microsoft.com/office/drawing/2014/main" id="{00000000-0008-0000-0200-0000E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25879</xdr:colOff>
          <xdr:row>81</xdr:row>
          <xdr:rowOff>198408</xdr:rowOff>
        </xdr:from>
        <xdr:to>
          <xdr:col>23</xdr:col>
          <xdr:colOff>8626</xdr:colOff>
          <xdr:row>83</xdr:row>
          <xdr:rowOff>0</xdr:rowOff>
        </xdr:to>
        <xdr:sp macro="" textlink="">
          <xdr:nvSpPr>
            <xdr:cNvPr id="4336" name="Check Box 240" hidden="1">
              <a:extLst>
                <a:ext uri="{63B3BB69-23CF-44E3-9099-C40C66FF867C}">
                  <a14:compatExt spid="_x0000_s4336"/>
                </a:ext>
                <a:ext uri="{FF2B5EF4-FFF2-40B4-BE49-F238E27FC236}">
                  <a16:creationId xmlns:a16="http://schemas.microsoft.com/office/drawing/2014/main" id="{00000000-0008-0000-0200-0000F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25879</xdr:colOff>
          <xdr:row>77</xdr:row>
          <xdr:rowOff>0</xdr:rowOff>
        </xdr:from>
        <xdr:to>
          <xdr:col>23</xdr:col>
          <xdr:colOff>17253</xdr:colOff>
          <xdr:row>78</xdr:row>
          <xdr:rowOff>8626</xdr:rowOff>
        </xdr:to>
        <xdr:sp macro="" textlink="">
          <xdr:nvSpPr>
            <xdr:cNvPr id="4352" name="Check Box 256" hidden="1">
              <a:extLst>
                <a:ext uri="{63B3BB69-23CF-44E3-9099-C40C66FF867C}">
                  <a14:compatExt spid="_x0000_s4352"/>
                </a:ext>
                <a:ext uri="{FF2B5EF4-FFF2-40B4-BE49-F238E27FC236}">
                  <a16:creationId xmlns:a16="http://schemas.microsoft.com/office/drawing/2014/main" id="{00000000-0008-0000-0200-000000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25879</xdr:colOff>
          <xdr:row>77</xdr:row>
          <xdr:rowOff>0</xdr:rowOff>
        </xdr:from>
        <xdr:to>
          <xdr:col>23</xdr:col>
          <xdr:colOff>17253</xdr:colOff>
          <xdr:row>78</xdr:row>
          <xdr:rowOff>8626</xdr:rowOff>
        </xdr:to>
        <xdr:sp macro="" textlink="">
          <xdr:nvSpPr>
            <xdr:cNvPr id="4359" name="Check Box 263" hidden="1">
              <a:extLst>
                <a:ext uri="{63B3BB69-23CF-44E3-9099-C40C66FF867C}">
                  <a14:compatExt spid="_x0000_s4359"/>
                </a:ext>
                <a:ext uri="{FF2B5EF4-FFF2-40B4-BE49-F238E27FC236}">
                  <a16:creationId xmlns:a16="http://schemas.microsoft.com/office/drawing/2014/main" id="{00000000-0008-0000-0200-000007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25879</xdr:colOff>
          <xdr:row>77</xdr:row>
          <xdr:rowOff>0</xdr:rowOff>
        </xdr:from>
        <xdr:to>
          <xdr:col>23</xdr:col>
          <xdr:colOff>8626</xdr:colOff>
          <xdr:row>78</xdr:row>
          <xdr:rowOff>8626</xdr:rowOff>
        </xdr:to>
        <xdr:sp macro="" textlink="">
          <xdr:nvSpPr>
            <xdr:cNvPr id="4364" name="Check Box 268" hidden="1">
              <a:extLst>
                <a:ext uri="{63B3BB69-23CF-44E3-9099-C40C66FF867C}">
                  <a14:compatExt spid="_x0000_s4364"/>
                </a:ext>
                <a:ext uri="{FF2B5EF4-FFF2-40B4-BE49-F238E27FC236}">
                  <a16:creationId xmlns:a16="http://schemas.microsoft.com/office/drawing/2014/main" id="{00000000-0008-0000-0200-00000C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25879</xdr:colOff>
          <xdr:row>77</xdr:row>
          <xdr:rowOff>0</xdr:rowOff>
        </xdr:from>
        <xdr:to>
          <xdr:col>23</xdr:col>
          <xdr:colOff>8626</xdr:colOff>
          <xdr:row>78</xdr:row>
          <xdr:rowOff>8626</xdr:rowOff>
        </xdr:to>
        <xdr:sp macro="" textlink="">
          <xdr:nvSpPr>
            <xdr:cNvPr id="4369" name="Check Box 273" hidden="1">
              <a:extLst>
                <a:ext uri="{63B3BB69-23CF-44E3-9099-C40C66FF867C}">
                  <a14:compatExt spid="_x0000_s4369"/>
                </a:ext>
                <a:ext uri="{FF2B5EF4-FFF2-40B4-BE49-F238E27FC236}">
                  <a16:creationId xmlns:a16="http://schemas.microsoft.com/office/drawing/2014/main" id="{00000000-0008-0000-0200-000011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25879</xdr:colOff>
          <xdr:row>77</xdr:row>
          <xdr:rowOff>0</xdr:rowOff>
        </xdr:from>
        <xdr:to>
          <xdr:col>23</xdr:col>
          <xdr:colOff>17253</xdr:colOff>
          <xdr:row>78</xdr:row>
          <xdr:rowOff>8626</xdr:rowOff>
        </xdr:to>
        <xdr:sp macro="" textlink="">
          <xdr:nvSpPr>
            <xdr:cNvPr id="4371" name="Check Box 275" hidden="1">
              <a:extLst>
                <a:ext uri="{63B3BB69-23CF-44E3-9099-C40C66FF867C}">
                  <a14:compatExt spid="_x0000_s4371"/>
                </a:ext>
                <a:ext uri="{FF2B5EF4-FFF2-40B4-BE49-F238E27FC236}">
                  <a16:creationId xmlns:a16="http://schemas.microsoft.com/office/drawing/2014/main" id="{00000000-0008-0000-0200-000013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25879</xdr:colOff>
          <xdr:row>77</xdr:row>
          <xdr:rowOff>0</xdr:rowOff>
        </xdr:from>
        <xdr:to>
          <xdr:col>23</xdr:col>
          <xdr:colOff>17253</xdr:colOff>
          <xdr:row>78</xdr:row>
          <xdr:rowOff>8626</xdr:rowOff>
        </xdr:to>
        <xdr:sp macro="" textlink="">
          <xdr:nvSpPr>
            <xdr:cNvPr id="4375" name="Check Box 279" hidden="1">
              <a:extLst>
                <a:ext uri="{63B3BB69-23CF-44E3-9099-C40C66FF867C}">
                  <a14:compatExt spid="_x0000_s4375"/>
                </a:ext>
                <a:ext uri="{FF2B5EF4-FFF2-40B4-BE49-F238E27FC236}">
                  <a16:creationId xmlns:a16="http://schemas.microsoft.com/office/drawing/2014/main" id="{00000000-0008-0000-0200-000017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8626</xdr:colOff>
          <xdr:row>16</xdr:row>
          <xdr:rowOff>120770</xdr:rowOff>
        </xdr:from>
        <xdr:to>
          <xdr:col>32</xdr:col>
          <xdr:colOff>25879</xdr:colOff>
          <xdr:row>18</xdr:row>
          <xdr:rowOff>8626</xdr:rowOff>
        </xdr:to>
        <xdr:sp macro="" textlink="">
          <xdr:nvSpPr>
            <xdr:cNvPr id="4380" name="Check Box 284" hidden="1">
              <a:extLst>
                <a:ext uri="{63B3BB69-23CF-44E3-9099-C40C66FF867C}">
                  <a14:compatExt spid="_x0000_s4380"/>
                </a:ext>
                <a:ext uri="{FF2B5EF4-FFF2-40B4-BE49-F238E27FC236}">
                  <a16:creationId xmlns:a16="http://schemas.microsoft.com/office/drawing/2014/main" id="{00000000-0008-0000-0200-00001C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172528</xdr:colOff>
          <xdr:row>16</xdr:row>
          <xdr:rowOff>112143</xdr:rowOff>
        </xdr:from>
        <xdr:to>
          <xdr:col>27</xdr:col>
          <xdr:colOff>112143</xdr:colOff>
          <xdr:row>18</xdr:row>
          <xdr:rowOff>0</xdr:rowOff>
        </xdr:to>
        <xdr:sp macro="" textlink="">
          <xdr:nvSpPr>
            <xdr:cNvPr id="4381" name="Check Box 285" hidden="1">
              <a:extLst>
                <a:ext uri="{63B3BB69-23CF-44E3-9099-C40C66FF867C}">
                  <a14:compatExt spid="_x0000_s4381"/>
                </a:ext>
                <a:ext uri="{FF2B5EF4-FFF2-40B4-BE49-F238E27FC236}">
                  <a16:creationId xmlns:a16="http://schemas.microsoft.com/office/drawing/2014/main" id="{00000000-0008-0000-0200-00001D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25879</xdr:colOff>
          <xdr:row>28</xdr:row>
          <xdr:rowOff>25879</xdr:rowOff>
        </xdr:from>
        <xdr:to>
          <xdr:col>14</xdr:col>
          <xdr:colOff>155275</xdr:colOff>
          <xdr:row>28</xdr:row>
          <xdr:rowOff>258792</xdr:rowOff>
        </xdr:to>
        <xdr:sp macro="" textlink="">
          <xdr:nvSpPr>
            <xdr:cNvPr id="4385" name="Check Box 289" hidden="1">
              <a:extLst>
                <a:ext uri="{63B3BB69-23CF-44E3-9099-C40C66FF867C}">
                  <a14:compatExt spid="_x0000_s4385"/>
                </a:ext>
                <a:ext uri="{FF2B5EF4-FFF2-40B4-BE49-F238E27FC236}">
                  <a16:creationId xmlns:a16="http://schemas.microsoft.com/office/drawing/2014/main" id="{00000000-0008-0000-0200-000021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120770</xdr:colOff>
          <xdr:row>28</xdr:row>
          <xdr:rowOff>25879</xdr:rowOff>
        </xdr:from>
        <xdr:to>
          <xdr:col>17</xdr:col>
          <xdr:colOff>69011</xdr:colOff>
          <xdr:row>28</xdr:row>
          <xdr:rowOff>258792</xdr:rowOff>
        </xdr:to>
        <xdr:sp macro="" textlink="">
          <xdr:nvSpPr>
            <xdr:cNvPr id="4386" name="Check Box 290" hidden="1">
              <a:extLst>
                <a:ext uri="{63B3BB69-23CF-44E3-9099-C40C66FF867C}">
                  <a14:compatExt spid="_x0000_s4386"/>
                </a:ext>
                <a:ext uri="{FF2B5EF4-FFF2-40B4-BE49-F238E27FC236}">
                  <a16:creationId xmlns:a16="http://schemas.microsoft.com/office/drawing/2014/main" id="{00000000-0008-0000-0200-000022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8626</xdr:colOff>
          <xdr:row>28</xdr:row>
          <xdr:rowOff>25879</xdr:rowOff>
        </xdr:from>
        <xdr:to>
          <xdr:col>19</xdr:col>
          <xdr:colOff>129396</xdr:colOff>
          <xdr:row>28</xdr:row>
          <xdr:rowOff>258792</xdr:rowOff>
        </xdr:to>
        <xdr:sp macro="" textlink="">
          <xdr:nvSpPr>
            <xdr:cNvPr id="4387" name="Check Box 291" hidden="1">
              <a:extLst>
                <a:ext uri="{63B3BB69-23CF-44E3-9099-C40C66FF867C}">
                  <a14:compatExt spid="_x0000_s4387"/>
                </a:ext>
                <a:ext uri="{FF2B5EF4-FFF2-40B4-BE49-F238E27FC236}">
                  <a16:creationId xmlns:a16="http://schemas.microsoft.com/office/drawing/2014/main" id="{00000000-0008-0000-0200-000023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76</xdr:row>
          <xdr:rowOff>198408</xdr:rowOff>
        </xdr:from>
        <xdr:to>
          <xdr:col>11</xdr:col>
          <xdr:colOff>120770</xdr:colOff>
          <xdr:row>78</xdr:row>
          <xdr:rowOff>0</xdr:rowOff>
        </xdr:to>
        <xdr:sp macro="" textlink="">
          <xdr:nvSpPr>
            <xdr:cNvPr id="4388" name="Check Box 292" hidden="1">
              <a:extLst>
                <a:ext uri="{63B3BB69-23CF-44E3-9099-C40C66FF867C}">
                  <a14:compatExt spid="_x0000_s4388"/>
                </a:ext>
                <a:ext uri="{FF2B5EF4-FFF2-40B4-BE49-F238E27FC236}">
                  <a16:creationId xmlns:a16="http://schemas.microsoft.com/office/drawing/2014/main" id="{00000000-0008-0000-0200-000024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77</xdr:row>
          <xdr:rowOff>198408</xdr:rowOff>
        </xdr:from>
        <xdr:to>
          <xdr:col>11</xdr:col>
          <xdr:colOff>120770</xdr:colOff>
          <xdr:row>79</xdr:row>
          <xdr:rowOff>0</xdr:rowOff>
        </xdr:to>
        <xdr:sp macro="" textlink="">
          <xdr:nvSpPr>
            <xdr:cNvPr id="4389" name="Check Box 293" hidden="1">
              <a:extLst>
                <a:ext uri="{63B3BB69-23CF-44E3-9099-C40C66FF867C}">
                  <a14:compatExt spid="_x0000_s4389"/>
                </a:ext>
                <a:ext uri="{FF2B5EF4-FFF2-40B4-BE49-F238E27FC236}">
                  <a16:creationId xmlns:a16="http://schemas.microsoft.com/office/drawing/2014/main" id="{00000000-0008-0000-0200-000025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77</xdr:row>
          <xdr:rowOff>198408</xdr:rowOff>
        </xdr:from>
        <xdr:to>
          <xdr:col>11</xdr:col>
          <xdr:colOff>120770</xdr:colOff>
          <xdr:row>79</xdr:row>
          <xdr:rowOff>0</xdr:rowOff>
        </xdr:to>
        <xdr:sp macro="" textlink="">
          <xdr:nvSpPr>
            <xdr:cNvPr id="4390" name="Check Box 294" hidden="1">
              <a:extLst>
                <a:ext uri="{63B3BB69-23CF-44E3-9099-C40C66FF867C}">
                  <a14:compatExt spid="_x0000_s4390"/>
                </a:ext>
                <a:ext uri="{FF2B5EF4-FFF2-40B4-BE49-F238E27FC236}">
                  <a16:creationId xmlns:a16="http://schemas.microsoft.com/office/drawing/2014/main" id="{00000000-0008-0000-0200-000026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78</xdr:row>
          <xdr:rowOff>198408</xdr:rowOff>
        </xdr:from>
        <xdr:to>
          <xdr:col>11</xdr:col>
          <xdr:colOff>120770</xdr:colOff>
          <xdr:row>80</xdr:row>
          <xdr:rowOff>0</xdr:rowOff>
        </xdr:to>
        <xdr:sp macro="" textlink="">
          <xdr:nvSpPr>
            <xdr:cNvPr id="4391" name="Check Box 295" hidden="1">
              <a:extLst>
                <a:ext uri="{63B3BB69-23CF-44E3-9099-C40C66FF867C}">
                  <a14:compatExt spid="_x0000_s4391"/>
                </a:ext>
                <a:ext uri="{FF2B5EF4-FFF2-40B4-BE49-F238E27FC236}">
                  <a16:creationId xmlns:a16="http://schemas.microsoft.com/office/drawing/2014/main" id="{00000000-0008-0000-0200-000027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78</xdr:row>
          <xdr:rowOff>198408</xdr:rowOff>
        </xdr:from>
        <xdr:to>
          <xdr:col>11</xdr:col>
          <xdr:colOff>120770</xdr:colOff>
          <xdr:row>80</xdr:row>
          <xdr:rowOff>0</xdr:rowOff>
        </xdr:to>
        <xdr:sp macro="" textlink="">
          <xdr:nvSpPr>
            <xdr:cNvPr id="4392" name="Check Box 296" hidden="1">
              <a:extLst>
                <a:ext uri="{63B3BB69-23CF-44E3-9099-C40C66FF867C}">
                  <a14:compatExt spid="_x0000_s4392"/>
                </a:ext>
                <a:ext uri="{FF2B5EF4-FFF2-40B4-BE49-F238E27FC236}">
                  <a16:creationId xmlns:a16="http://schemas.microsoft.com/office/drawing/2014/main" id="{00000000-0008-0000-0200-000028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79</xdr:row>
          <xdr:rowOff>198408</xdr:rowOff>
        </xdr:from>
        <xdr:to>
          <xdr:col>11</xdr:col>
          <xdr:colOff>120770</xdr:colOff>
          <xdr:row>81</xdr:row>
          <xdr:rowOff>0</xdr:rowOff>
        </xdr:to>
        <xdr:sp macro="" textlink="">
          <xdr:nvSpPr>
            <xdr:cNvPr id="4393" name="Check Box 297" hidden="1">
              <a:extLst>
                <a:ext uri="{63B3BB69-23CF-44E3-9099-C40C66FF867C}">
                  <a14:compatExt spid="_x0000_s4393"/>
                </a:ext>
                <a:ext uri="{FF2B5EF4-FFF2-40B4-BE49-F238E27FC236}">
                  <a16:creationId xmlns:a16="http://schemas.microsoft.com/office/drawing/2014/main" id="{00000000-0008-0000-0200-000029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79</xdr:row>
          <xdr:rowOff>198408</xdr:rowOff>
        </xdr:from>
        <xdr:to>
          <xdr:col>11</xdr:col>
          <xdr:colOff>120770</xdr:colOff>
          <xdr:row>81</xdr:row>
          <xdr:rowOff>0</xdr:rowOff>
        </xdr:to>
        <xdr:sp macro="" textlink="">
          <xdr:nvSpPr>
            <xdr:cNvPr id="4394" name="Check Box 298" hidden="1">
              <a:extLst>
                <a:ext uri="{63B3BB69-23CF-44E3-9099-C40C66FF867C}">
                  <a14:compatExt spid="_x0000_s4394"/>
                </a:ext>
                <a:ext uri="{FF2B5EF4-FFF2-40B4-BE49-F238E27FC236}">
                  <a16:creationId xmlns:a16="http://schemas.microsoft.com/office/drawing/2014/main" id="{00000000-0008-0000-0200-00002A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80</xdr:row>
          <xdr:rowOff>198408</xdr:rowOff>
        </xdr:from>
        <xdr:to>
          <xdr:col>11</xdr:col>
          <xdr:colOff>120770</xdr:colOff>
          <xdr:row>82</xdr:row>
          <xdr:rowOff>0</xdr:rowOff>
        </xdr:to>
        <xdr:sp macro="" textlink="">
          <xdr:nvSpPr>
            <xdr:cNvPr id="4395" name="Check Box 299" hidden="1">
              <a:extLst>
                <a:ext uri="{63B3BB69-23CF-44E3-9099-C40C66FF867C}">
                  <a14:compatExt spid="_x0000_s4395"/>
                </a:ext>
                <a:ext uri="{FF2B5EF4-FFF2-40B4-BE49-F238E27FC236}">
                  <a16:creationId xmlns:a16="http://schemas.microsoft.com/office/drawing/2014/main" id="{00000000-0008-0000-0200-00002B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80</xdr:row>
          <xdr:rowOff>198408</xdr:rowOff>
        </xdr:from>
        <xdr:to>
          <xdr:col>11</xdr:col>
          <xdr:colOff>120770</xdr:colOff>
          <xdr:row>82</xdr:row>
          <xdr:rowOff>0</xdr:rowOff>
        </xdr:to>
        <xdr:sp macro="" textlink="">
          <xdr:nvSpPr>
            <xdr:cNvPr id="4396" name="Check Box 300" hidden="1">
              <a:extLst>
                <a:ext uri="{63B3BB69-23CF-44E3-9099-C40C66FF867C}">
                  <a14:compatExt spid="_x0000_s4396"/>
                </a:ext>
                <a:ext uri="{FF2B5EF4-FFF2-40B4-BE49-F238E27FC236}">
                  <a16:creationId xmlns:a16="http://schemas.microsoft.com/office/drawing/2014/main" id="{00000000-0008-0000-0200-00002C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25879</xdr:colOff>
          <xdr:row>76</xdr:row>
          <xdr:rowOff>0</xdr:rowOff>
        </xdr:from>
        <xdr:to>
          <xdr:col>23</xdr:col>
          <xdr:colOff>8626</xdr:colOff>
          <xdr:row>77</xdr:row>
          <xdr:rowOff>8626</xdr:rowOff>
        </xdr:to>
        <xdr:sp macro="" textlink="">
          <xdr:nvSpPr>
            <xdr:cNvPr id="4399" name="Check Box 303" hidden="1">
              <a:extLst>
                <a:ext uri="{63B3BB69-23CF-44E3-9099-C40C66FF867C}">
                  <a14:compatExt spid="_x0000_s4399"/>
                </a:ext>
                <a:ext uri="{FF2B5EF4-FFF2-40B4-BE49-F238E27FC236}">
                  <a16:creationId xmlns:a16="http://schemas.microsoft.com/office/drawing/2014/main" id="{00000000-0008-0000-0200-00002F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25879</xdr:colOff>
          <xdr:row>76</xdr:row>
          <xdr:rowOff>0</xdr:rowOff>
        </xdr:from>
        <xdr:to>
          <xdr:col>23</xdr:col>
          <xdr:colOff>17253</xdr:colOff>
          <xdr:row>77</xdr:row>
          <xdr:rowOff>8626</xdr:rowOff>
        </xdr:to>
        <xdr:sp macro="" textlink="">
          <xdr:nvSpPr>
            <xdr:cNvPr id="4401" name="Check Box 305" hidden="1">
              <a:extLst>
                <a:ext uri="{63B3BB69-23CF-44E3-9099-C40C66FF867C}">
                  <a14:compatExt spid="_x0000_s4401"/>
                </a:ext>
                <a:ext uri="{FF2B5EF4-FFF2-40B4-BE49-F238E27FC236}">
                  <a16:creationId xmlns:a16="http://schemas.microsoft.com/office/drawing/2014/main" id="{00000000-0008-0000-0200-000031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25879</xdr:colOff>
          <xdr:row>76</xdr:row>
          <xdr:rowOff>0</xdr:rowOff>
        </xdr:from>
        <xdr:to>
          <xdr:col>23</xdr:col>
          <xdr:colOff>17253</xdr:colOff>
          <xdr:row>77</xdr:row>
          <xdr:rowOff>8626</xdr:rowOff>
        </xdr:to>
        <xdr:sp macro="" textlink="">
          <xdr:nvSpPr>
            <xdr:cNvPr id="4402" name="Check Box 306" hidden="1">
              <a:extLst>
                <a:ext uri="{63B3BB69-23CF-44E3-9099-C40C66FF867C}">
                  <a14:compatExt spid="_x0000_s4402"/>
                </a:ext>
                <a:ext uri="{FF2B5EF4-FFF2-40B4-BE49-F238E27FC236}">
                  <a16:creationId xmlns:a16="http://schemas.microsoft.com/office/drawing/2014/main" id="{00000000-0008-0000-0200-000032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25879</xdr:colOff>
          <xdr:row>76</xdr:row>
          <xdr:rowOff>0</xdr:rowOff>
        </xdr:from>
        <xdr:to>
          <xdr:col>23</xdr:col>
          <xdr:colOff>8626</xdr:colOff>
          <xdr:row>77</xdr:row>
          <xdr:rowOff>8626</xdr:rowOff>
        </xdr:to>
        <xdr:sp macro="" textlink="">
          <xdr:nvSpPr>
            <xdr:cNvPr id="4403" name="Check Box 307" hidden="1">
              <a:extLst>
                <a:ext uri="{63B3BB69-23CF-44E3-9099-C40C66FF867C}">
                  <a14:compatExt spid="_x0000_s4403"/>
                </a:ext>
                <a:ext uri="{FF2B5EF4-FFF2-40B4-BE49-F238E27FC236}">
                  <a16:creationId xmlns:a16="http://schemas.microsoft.com/office/drawing/2014/main" id="{00000000-0008-0000-0200-000033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25879</xdr:colOff>
          <xdr:row>76</xdr:row>
          <xdr:rowOff>0</xdr:rowOff>
        </xdr:from>
        <xdr:to>
          <xdr:col>23</xdr:col>
          <xdr:colOff>8626</xdr:colOff>
          <xdr:row>77</xdr:row>
          <xdr:rowOff>8626</xdr:rowOff>
        </xdr:to>
        <xdr:sp macro="" textlink="">
          <xdr:nvSpPr>
            <xdr:cNvPr id="4404" name="Check Box 308" hidden="1">
              <a:extLst>
                <a:ext uri="{63B3BB69-23CF-44E3-9099-C40C66FF867C}">
                  <a14:compatExt spid="_x0000_s4404"/>
                </a:ext>
                <a:ext uri="{FF2B5EF4-FFF2-40B4-BE49-F238E27FC236}">
                  <a16:creationId xmlns:a16="http://schemas.microsoft.com/office/drawing/2014/main" id="{00000000-0008-0000-0200-000034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25879</xdr:colOff>
          <xdr:row>76</xdr:row>
          <xdr:rowOff>0</xdr:rowOff>
        </xdr:from>
        <xdr:to>
          <xdr:col>23</xdr:col>
          <xdr:colOff>17253</xdr:colOff>
          <xdr:row>77</xdr:row>
          <xdr:rowOff>8626</xdr:rowOff>
        </xdr:to>
        <xdr:sp macro="" textlink="">
          <xdr:nvSpPr>
            <xdr:cNvPr id="4405" name="Check Box 309" hidden="1">
              <a:extLst>
                <a:ext uri="{63B3BB69-23CF-44E3-9099-C40C66FF867C}">
                  <a14:compatExt spid="_x0000_s4405"/>
                </a:ext>
                <a:ext uri="{FF2B5EF4-FFF2-40B4-BE49-F238E27FC236}">
                  <a16:creationId xmlns:a16="http://schemas.microsoft.com/office/drawing/2014/main" id="{00000000-0008-0000-0200-000035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25879</xdr:colOff>
          <xdr:row>76</xdr:row>
          <xdr:rowOff>0</xdr:rowOff>
        </xdr:from>
        <xdr:to>
          <xdr:col>23</xdr:col>
          <xdr:colOff>17253</xdr:colOff>
          <xdr:row>77</xdr:row>
          <xdr:rowOff>8626</xdr:rowOff>
        </xdr:to>
        <xdr:sp macro="" textlink="">
          <xdr:nvSpPr>
            <xdr:cNvPr id="4406" name="Check Box 310" hidden="1">
              <a:extLst>
                <a:ext uri="{63B3BB69-23CF-44E3-9099-C40C66FF867C}">
                  <a14:compatExt spid="_x0000_s4406"/>
                </a:ext>
                <a:ext uri="{FF2B5EF4-FFF2-40B4-BE49-F238E27FC236}">
                  <a16:creationId xmlns:a16="http://schemas.microsoft.com/office/drawing/2014/main" id="{00000000-0008-0000-0200-000036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25879</xdr:colOff>
          <xdr:row>76</xdr:row>
          <xdr:rowOff>0</xdr:rowOff>
        </xdr:from>
        <xdr:to>
          <xdr:col>23</xdr:col>
          <xdr:colOff>8626</xdr:colOff>
          <xdr:row>77</xdr:row>
          <xdr:rowOff>8626</xdr:rowOff>
        </xdr:to>
        <xdr:sp macro="" textlink="">
          <xdr:nvSpPr>
            <xdr:cNvPr id="4407" name="Check Box 311" hidden="1">
              <a:extLst>
                <a:ext uri="{63B3BB69-23CF-44E3-9099-C40C66FF867C}">
                  <a14:compatExt spid="_x0000_s4407"/>
                </a:ext>
                <a:ext uri="{FF2B5EF4-FFF2-40B4-BE49-F238E27FC236}">
                  <a16:creationId xmlns:a16="http://schemas.microsoft.com/office/drawing/2014/main" id="{00000000-0008-0000-0200-000037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25879</xdr:colOff>
          <xdr:row>76</xdr:row>
          <xdr:rowOff>0</xdr:rowOff>
        </xdr:from>
        <xdr:to>
          <xdr:col>23</xdr:col>
          <xdr:colOff>17253</xdr:colOff>
          <xdr:row>77</xdr:row>
          <xdr:rowOff>8626</xdr:rowOff>
        </xdr:to>
        <xdr:sp macro="" textlink="">
          <xdr:nvSpPr>
            <xdr:cNvPr id="4410" name="Check Box 314" hidden="1">
              <a:extLst>
                <a:ext uri="{63B3BB69-23CF-44E3-9099-C40C66FF867C}">
                  <a14:compatExt spid="_x0000_s4410"/>
                </a:ext>
                <a:ext uri="{FF2B5EF4-FFF2-40B4-BE49-F238E27FC236}">
                  <a16:creationId xmlns:a16="http://schemas.microsoft.com/office/drawing/2014/main" id="{00000000-0008-0000-0200-00003A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25879</xdr:colOff>
          <xdr:row>76</xdr:row>
          <xdr:rowOff>0</xdr:rowOff>
        </xdr:from>
        <xdr:to>
          <xdr:col>23</xdr:col>
          <xdr:colOff>17253</xdr:colOff>
          <xdr:row>77</xdr:row>
          <xdr:rowOff>8626</xdr:rowOff>
        </xdr:to>
        <xdr:sp macro="" textlink="">
          <xdr:nvSpPr>
            <xdr:cNvPr id="4411" name="Check Box 315" hidden="1">
              <a:extLst>
                <a:ext uri="{63B3BB69-23CF-44E3-9099-C40C66FF867C}">
                  <a14:compatExt spid="_x0000_s4411"/>
                </a:ext>
                <a:ext uri="{FF2B5EF4-FFF2-40B4-BE49-F238E27FC236}">
                  <a16:creationId xmlns:a16="http://schemas.microsoft.com/office/drawing/2014/main" id="{00000000-0008-0000-0200-00003B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25879</xdr:colOff>
          <xdr:row>76</xdr:row>
          <xdr:rowOff>0</xdr:rowOff>
        </xdr:from>
        <xdr:to>
          <xdr:col>23</xdr:col>
          <xdr:colOff>8626</xdr:colOff>
          <xdr:row>77</xdr:row>
          <xdr:rowOff>8626</xdr:rowOff>
        </xdr:to>
        <xdr:sp macro="" textlink="">
          <xdr:nvSpPr>
            <xdr:cNvPr id="4412" name="Check Box 316" hidden="1">
              <a:extLst>
                <a:ext uri="{63B3BB69-23CF-44E3-9099-C40C66FF867C}">
                  <a14:compatExt spid="_x0000_s4412"/>
                </a:ext>
                <a:ext uri="{FF2B5EF4-FFF2-40B4-BE49-F238E27FC236}">
                  <a16:creationId xmlns:a16="http://schemas.microsoft.com/office/drawing/2014/main" id="{00000000-0008-0000-0200-00003C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25879</xdr:colOff>
          <xdr:row>76</xdr:row>
          <xdr:rowOff>0</xdr:rowOff>
        </xdr:from>
        <xdr:to>
          <xdr:col>23</xdr:col>
          <xdr:colOff>8626</xdr:colOff>
          <xdr:row>77</xdr:row>
          <xdr:rowOff>8626</xdr:rowOff>
        </xdr:to>
        <xdr:sp macro="" textlink="">
          <xdr:nvSpPr>
            <xdr:cNvPr id="4413" name="Check Box 317" hidden="1">
              <a:extLst>
                <a:ext uri="{63B3BB69-23CF-44E3-9099-C40C66FF867C}">
                  <a14:compatExt spid="_x0000_s4413"/>
                </a:ext>
                <a:ext uri="{FF2B5EF4-FFF2-40B4-BE49-F238E27FC236}">
                  <a16:creationId xmlns:a16="http://schemas.microsoft.com/office/drawing/2014/main" id="{00000000-0008-0000-0200-00003D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25879</xdr:colOff>
          <xdr:row>76</xdr:row>
          <xdr:rowOff>0</xdr:rowOff>
        </xdr:from>
        <xdr:to>
          <xdr:col>23</xdr:col>
          <xdr:colOff>17253</xdr:colOff>
          <xdr:row>77</xdr:row>
          <xdr:rowOff>8626</xdr:rowOff>
        </xdr:to>
        <xdr:sp macro="" textlink="">
          <xdr:nvSpPr>
            <xdr:cNvPr id="4414" name="Check Box 318" hidden="1">
              <a:extLst>
                <a:ext uri="{63B3BB69-23CF-44E3-9099-C40C66FF867C}">
                  <a14:compatExt spid="_x0000_s4414"/>
                </a:ext>
                <a:ext uri="{FF2B5EF4-FFF2-40B4-BE49-F238E27FC236}">
                  <a16:creationId xmlns:a16="http://schemas.microsoft.com/office/drawing/2014/main" id="{00000000-0008-0000-0200-00003E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25879</xdr:colOff>
          <xdr:row>76</xdr:row>
          <xdr:rowOff>0</xdr:rowOff>
        </xdr:from>
        <xdr:to>
          <xdr:col>23</xdr:col>
          <xdr:colOff>17253</xdr:colOff>
          <xdr:row>77</xdr:row>
          <xdr:rowOff>8626</xdr:rowOff>
        </xdr:to>
        <xdr:sp macro="" textlink="">
          <xdr:nvSpPr>
            <xdr:cNvPr id="4415" name="Check Box 319" hidden="1">
              <a:extLst>
                <a:ext uri="{63B3BB69-23CF-44E3-9099-C40C66FF867C}">
                  <a14:compatExt spid="_x0000_s4415"/>
                </a:ext>
                <a:ext uri="{FF2B5EF4-FFF2-40B4-BE49-F238E27FC236}">
                  <a16:creationId xmlns:a16="http://schemas.microsoft.com/office/drawing/2014/main" id="{00000000-0008-0000-0200-00003F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103517</xdr:colOff>
          <xdr:row>38</xdr:row>
          <xdr:rowOff>0</xdr:rowOff>
        </xdr:from>
        <xdr:to>
          <xdr:col>12</xdr:col>
          <xdr:colOff>51758</xdr:colOff>
          <xdr:row>38</xdr:row>
          <xdr:rowOff>215660</xdr:rowOff>
        </xdr:to>
        <xdr:sp macro="" textlink="">
          <xdr:nvSpPr>
            <xdr:cNvPr id="4418" name="Check Box 322" hidden="1">
              <a:extLst>
                <a:ext uri="{63B3BB69-23CF-44E3-9099-C40C66FF867C}">
                  <a14:compatExt spid="_x0000_s4418"/>
                </a:ext>
                <a:ext uri="{FF2B5EF4-FFF2-40B4-BE49-F238E27FC236}">
                  <a16:creationId xmlns:a16="http://schemas.microsoft.com/office/drawing/2014/main" id="{00000000-0008-0000-0200-0000421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ja   jaollkästchen 322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file:///I:\ABTEILUNG_62\621\_Allgemein\ESF%20u.%20LANDESPROJEKTE\Landes-Projekte\Aufrufverfahren\Landesaufruf%202026_Digi-Scouts_Von%20Hand%20zu%20Hand_&#196;ltere\Aufrufdokumente\Vordruck%20Projektanmeldung%20Hand%20zu%20Hand%20bzw.%20&#196;ltere%202026-2027.xlsx" TargetMode="External"/><Relationship Id="rId2" Type="http://schemas.microsoft.com/office/2019/04/relationships/externalLinkLongPath" Target="Vordruck%20Projektanmeldung%20Hand%20zu%20Hand%20bzw.%20&#196;ltere%202026-2027.xlsx?7CE6803A" TargetMode="External"/><Relationship Id="rId1" Type="http://schemas.openxmlformats.org/officeDocument/2006/relationships/externalLinkPath" Target="file:///\\7CE6803A\Vordruck%20Projektanmeldung%20Hand%20zu%20Hand%20bzw.%20&#196;ltere%202026-202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Anmeldeformular Aufruf Land"/>
      <sheetName val="Dokubogen_MSAGD intern"/>
      <sheetName val="DOKU_Verk"/>
      <sheetName val="Datenbank_MSAGD intern"/>
      <sheetName val="HilfstabelleDatenbank"/>
      <sheetName val="Auswahl"/>
      <sheetName val="GK"/>
      <sheetName val="fehl.Kofi"/>
      <sheetName val="Namen"/>
      <sheetName val="Namenlis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160000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160000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.xml"/><Relationship Id="rId13" Type="http://schemas.openxmlformats.org/officeDocument/2006/relationships/ctrlProp" Target="../ctrlProps/ctrlProp8.xml"/><Relationship Id="rId18" Type="http://schemas.openxmlformats.org/officeDocument/2006/relationships/comments" Target="../comments1.xml"/><Relationship Id="rId3" Type="http://schemas.openxmlformats.org/officeDocument/2006/relationships/printerSettings" Target="../printerSettings/printerSettings3.bin"/><Relationship Id="rId7" Type="http://schemas.openxmlformats.org/officeDocument/2006/relationships/ctrlProp" Target="../ctrlProps/ctrlProp2.xml"/><Relationship Id="rId12" Type="http://schemas.openxmlformats.org/officeDocument/2006/relationships/ctrlProp" Target="../ctrlProps/ctrlProp7.xml"/><Relationship Id="rId17" Type="http://schemas.openxmlformats.org/officeDocument/2006/relationships/ctrlProp" Target="../ctrlProps/ctrlProp12.xml"/><Relationship Id="rId2" Type="http://schemas.openxmlformats.org/officeDocument/2006/relationships/printerSettings" Target="../printerSettings/printerSettings2.bin"/><Relationship Id="rId16" Type="http://schemas.openxmlformats.org/officeDocument/2006/relationships/ctrlProp" Target="../ctrlProps/ctrlProp1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1.xml"/><Relationship Id="rId11" Type="http://schemas.openxmlformats.org/officeDocument/2006/relationships/ctrlProp" Target="../ctrlProps/ctrlProp6.xml"/><Relationship Id="rId5" Type="http://schemas.openxmlformats.org/officeDocument/2006/relationships/vmlDrawing" Target="../drawings/vmlDrawing1.vml"/><Relationship Id="rId15" Type="http://schemas.openxmlformats.org/officeDocument/2006/relationships/ctrlProp" Target="../ctrlProps/ctrlProp10.xml"/><Relationship Id="rId10" Type="http://schemas.openxmlformats.org/officeDocument/2006/relationships/ctrlProp" Target="../ctrlProps/ctrlProp5.xml"/><Relationship Id="rId4" Type="http://schemas.openxmlformats.org/officeDocument/2006/relationships/drawing" Target="../drawings/drawing1.xml"/><Relationship Id="rId9" Type="http://schemas.openxmlformats.org/officeDocument/2006/relationships/ctrlProp" Target="../ctrlProps/ctrlProp4.xml"/><Relationship Id="rId14" Type="http://schemas.openxmlformats.org/officeDocument/2006/relationships/ctrlProp" Target="../ctrlProps/ctrlProp9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4.bin"/><Relationship Id="rId2" Type="http://schemas.openxmlformats.org/officeDocument/2006/relationships/printerSettings" Target="../printerSettings/printerSettings13.bin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9.bin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2.bin"/><Relationship Id="rId2" Type="http://schemas.openxmlformats.org/officeDocument/2006/relationships/printerSettings" Target="../printerSettings/printerSettings21.bin"/><Relationship Id="rId1" Type="http://schemas.openxmlformats.org/officeDocument/2006/relationships/printerSettings" Target="../printerSettings/printerSettings2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33.xml"/><Relationship Id="rId21" Type="http://schemas.openxmlformats.org/officeDocument/2006/relationships/ctrlProp" Target="../ctrlProps/ctrlProp28.xml"/><Relationship Id="rId42" Type="http://schemas.openxmlformats.org/officeDocument/2006/relationships/ctrlProp" Target="../ctrlProps/ctrlProp49.xml"/><Relationship Id="rId47" Type="http://schemas.openxmlformats.org/officeDocument/2006/relationships/ctrlProp" Target="../ctrlProps/ctrlProp54.xml"/><Relationship Id="rId63" Type="http://schemas.openxmlformats.org/officeDocument/2006/relationships/ctrlProp" Target="../ctrlProps/ctrlProp70.xml"/><Relationship Id="rId68" Type="http://schemas.openxmlformats.org/officeDocument/2006/relationships/ctrlProp" Target="../ctrlProps/ctrlProp75.xml"/><Relationship Id="rId84" Type="http://schemas.openxmlformats.org/officeDocument/2006/relationships/ctrlProp" Target="../ctrlProps/ctrlProp91.xml"/><Relationship Id="rId89" Type="http://schemas.openxmlformats.org/officeDocument/2006/relationships/ctrlProp" Target="../ctrlProps/ctrlProp96.xml"/><Relationship Id="rId112" Type="http://schemas.openxmlformats.org/officeDocument/2006/relationships/ctrlProp" Target="../ctrlProps/ctrlProp119.xml"/><Relationship Id="rId16" Type="http://schemas.openxmlformats.org/officeDocument/2006/relationships/ctrlProp" Target="../ctrlProps/ctrlProp23.xml"/><Relationship Id="rId107" Type="http://schemas.openxmlformats.org/officeDocument/2006/relationships/ctrlProp" Target="../ctrlProps/ctrlProp114.xml"/><Relationship Id="rId11" Type="http://schemas.openxmlformats.org/officeDocument/2006/relationships/ctrlProp" Target="../ctrlProps/ctrlProp18.xml"/><Relationship Id="rId32" Type="http://schemas.openxmlformats.org/officeDocument/2006/relationships/ctrlProp" Target="../ctrlProps/ctrlProp39.xml"/><Relationship Id="rId37" Type="http://schemas.openxmlformats.org/officeDocument/2006/relationships/ctrlProp" Target="../ctrlProps/ctrlProp44.xml"/><Relationship Id="rId53" Type="http://schemas.openxmlformats.org/officeDocument/2006/relationships/ctrlProp" Target="../ctrlProps/ctrlProp60.xml"/><Relationship Id="rId58" Type="http://schemas.openxmlformats.org/officeDocument/2006/relationships/ctrlProp" Target="../ctrlProps/ctrlProp65.xml"/><Relationship Id="rId74" Type="http://schemas.openxmlformats.org/officeDocument/2006/relationships/ctrlProp" Target="../ctrlProps/ctrlProp81.xml"/><Relationship Id="rId79" Type="http://schemas.openxmlformats.org/officeDocument/2006/relationships/ctrlProp" Target="../ctrlProps/ctrlProp86.xml"/><Relationship Id="rId102" Type="http://schemas.openxmlformats.org/officeDocument/2006/relationships/ctrlProp" Target="../ctrlProps/ctrlProp109.xml"/><Relationship Id="rId5" Type="http://schemas.openxmlformats.org/officeDocument/2006/relationships/vmlDrawing" Target="../drawings/vmlDrawing2.vml"/><Relationship Id="rId90" Type="http://schemas.openxmlformats.org/officeDocument/2006/relationships/ctrlProp" Target="../ctrlProps/ctrlProp97.xml"/><Relationship Id="rId95" Type="http://schemas.openxmlformats.org/officeDocument/2006/relationships/ctrlProp" Target="../ctrlProps/ctrlProp102.xml"/><Relationship Id="rId22" Type="http://schemas.openxmlformats.org/officeDocument/2006/relationships/ctrlProp" Target="../ctrlProps/ctrlProp29.xml"/><Relationship Id="rId27" Type="http://schemas.openxmlformats.org/officeDocument/2006/relationships/ctrlProp" Target="../ctrlProps/ctrlProp34.xml"/><Relationship Id="rId43" Type="http://schemas.openxmlformats.org/officeDocument/2006/relationships/ctrlProp" Target="../ctrlProps/ctrlProp50.xml"/><Relationship Id="rId48" Type="http://schemas.openxmlformats.org/officeDocument/2006/relationships/ctrlProp" Target="../ctrlProps/ctrlProp55.xml"/><Relationship Id="rId64" Type="http://schemas.openxmlformats.org/officeDocument/2006/relationships/ctrlProp" Target="../ctrlProps/ctrlProp71.xml"/><Relationship Id="rId69" Type="http://schemas.openxmlformats.org/officeDocument/2006/relationships/ctrlProp" Target="../ctrlProps/ctrlProp76.xml"/><Relationship Id="rId113" Type="http://schemas.openxmlformats.org/officeDocument/2006/relationships/ctrlProp" Target="../ctrlProps/ctrlProp120.xml"/><Relationship Id="rId80" Type="http://schemas.openxmlformats.org/officeDocument/2006/relationships/ctrlProp" Target="../ctrlProps/ctrlProp87.xml"/><Relationship Id="rId85" Type="http://schemas.openxmlformats.org/officeDocument/2006/relationships/ctrlProp" Target="../ctrlProps/ctrlProp92.xml"/><Relationship Id="rId12" Type="http://schemas.openxmlformats.org/officeDocument/2006/relationships/ctrlProp" Target="../ctrlProps/ctrlProp19.xml"/><Relationship Id="rId17" Type="http://schemas.openxmlformats.org/officeDocument/2006/relationships/ctrlProp" Target="../ctrlProps/ctrlProp24.xml"/><Relationship Id="rId33" Type="http://schemas.openxmlformats.org/officeDocument/2006/relationships/ctrlProp" Target="../ctrlProps/ctrlProp40.xml"/><Relationship Id="rId38" Type="http://schemas.openxmlformats.org/officeDocument/2006/relationships/ctrlProp" Target="../ctrlProps/ctrlProp45.xml"/><Relationship Id="rId59" Type="http://schemas.openxmlformats.org/officeDocument/2006/relationships/ctrlProp" Target="../ctrlProps/ctrlProp66.xml"/><Relationship Id="rId103" Type="http://schemas.openxmlformats.org/officeDocument/2006/relationships/ctrlProp" Target="../ctrlProps/ctrlProp110.xml"/><Relationship Id="rId108" Type="http://schemas.openxmlformats.org/officeDocument/2006/relationships/ctrlProp" Target="../ctrlProps/ctrlProp115.xml"/><Relationship Id="rId54" Type="http://schemas.openxmlformats.org/officeDocument/2006/relationships/ctrlProp" Target="../ctrlProps/ctrlProp61.xml"/><Relationship Id="rId70" Type="http://schemas.openxmlformats.org/officeDocument/2006/relationships/ctrlProp" Target="../ctrlProps/ctrlProp77.xml"/><Relationship Id="rId75" Type="http://schemas.openxmlformats.org/officeDocument/2006/relationships/ctrlProp" Target="../ctrlProps/ctrlProp82.xml"/><Relationship Id="rId91" Type="http://schemas.openxmlformats.org/officeDocument/2006/relationships/ctrlProp" Target="../ctrlProps/ctrlProp98.xml"/><Relationship Id="rId96" Type="http://schemas.openxmlformats.org/officeDocument/2006/relationships/ctrlProp" Target="../ctrlProps/ctrlProp10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3.xml"/><Relationship Id="rId15" Type="http://schemas.openxmlformats.org/officeDocument/2006/relationships/ctrlProp" Target="../ctrlProps/ctrlProp22.xml"/><Relationship Id="rId23" Type="http://schemas.openxmlformats.org/officeDocument/2006/relationships/ctrlProp" Target="../ctrlProps/ctrlProp30.xml"/><Relationship Id="rId28" Type="http://schemas.openxmlformats.org/officeDocument/2006/relationships/ctrlProp" Target="../ctrlProps/ctrlProp35.xml"/><Relationship Id="rId36" Type="http://schemas.openxmlformats.org/officeDocument/2006/relationships/ctrlProp" Target="../ctrlProps/ctrlProp43.xml"/><Relationship Id="rId49" Type="http://schemas.openxmlformats.org/officeDocument/2006/relationships/ctrlProp" Target="../ctrlProps/ctrlProp56.xml"/><Relationship Id="rId57" Type="http://schemas.openxmlformats.org/officeDocument/2006/relationships/ctrlProp" Target="../ctrlProps/ctrlProp64.xml"/><Relationship Id="rId106" Type="http://schemas.openxmlformats.org/officeDocument/2006/relationships/ctrlProp" Target="../ctrlProps/ctrlProp113.xml"/><Relationship Id="rId114" Type="http://schemas.openxmlformats.org/officeDocument/2006/relationships/ctrlProp" Target="../ctrlProps/ctrlProp121.xml"/><Relationship Id="rId10" Type="http://schemas.openxmlformats.org/officeDocument/2006/relationships/ctrlProp" Target="../ctrlProps/ctrlProp17.xml"/><Relationship Id="rId31" Type="http://schemas.openxmlformats.org/officeDocument/2006/relationships/ctrlProp" Target="../ctrlProps/ctrlProp38.xml"/><Relationship Id="rId44" Type="http://schemas.openxmlformats.org/officeDocument/2006/relationships/ctrlProp" Target="../ctrlProps/ctrlProp51.xml"/><Relationship Id="rId52" Type="http://schemas.openxmlformats.org/officeDocument/2006/relationships/ctrlProp" Target="../ctrlProps/ctrlProp59.xml"/><Relationship Id="rId60" Type="http://schemas.openxmlformats.org/officeDocument/2006/relationships/ctrlProp" Target="../ctrlProps/ctrlProp67.xml"/><Relationship Id="rId65" Type="http://schemas.openxmlformats.org/officeDocument/2006/relationships/ctrlProp" Target="../ctrlProps/ctrlProp72.xml"/><Relationship Id="rId73" Type="http://schemas.openxmlformats.org/officeDocument/2006/relationships/ctrlProp" Target="../ctrlProps/ctrlProp80.xml"/><Relationship Id="rId78" Type="http://schemas.openxmlformats.org/officeDocument/2006/relationships/ctrlProp" Target="../ctrlProps/ctrlProp85.xml"/><Relationship Id="rId81" Type="http://schemas.openxmlformats.org/officeDocument/2006/relationships/ctrlProp" Target="../ctrlProps/ctrlProp88.xml"/><Relationship Id="rId86" Type="http://schemas.openxmlformats.org/officeDocument/2006/relationships/ctrlProp" Target="../ctrlProps/ctrlProp93.xml"/><Relationship Id="rId94" Type="http://schemas.openxmlformats.org/officeDocument/2006/relationships/ctrlProp" Target="../ctrlProps/ctrlProp101.xml"/><Relationship Id="rId99" Type="http://schemas.openxmlformats.org/officeDocument/2006/relationships/ctrlProp" Target="../ctrlProps/ctrlProp106.xml"/><Relationship Id="rId101" Type="http://schemas.openxmlformats.org/officeDocument/2006/relationships/ctrlProp" Target="../ctrlProps/ctrlProp108.xml"/><Relationship Id="rId4" Type="http://schemas.openxmlformats.org/officeDocument/2006/relationships/drawing" Target="../drawings/drawing2.xml"/><Relationship Id="rId9" Type="http://schemas.openxmlformats.org/officeDocument/2006/relationships/ctrlProp" Target="../ctrlProps/ctrlProp16.xml"/><Relationship Id="rId13" Type="http://schemas.openxmlformats.org/officeDocument/2006/relationships/ctrlProp" Target="../ctrlProps/ctrlProp20.xml"/><Relationship Id="rId18" Type="http://schemas.openxmlformats.org/officeDocument/2006/relationships/ctrlProp" Target="../ctrlProps/ctrlProp25.xml"/><Relationship Id="rId39" Type="http://schemas.openxmlformats.org/officeDocument/2006/relationships/ctrlProp" Target="../ctrlProps/ctrlProp46.xml"/><Relationship Id="rId109" Type="http://schemas.openxmlformats.org/officeDocument/2006/relationships/ctrlProp" Target="../ctrlProps/ctrlProp116.xml"/><Relationship Id="rId34" Type="http://schemas.openxmlformats.org/officeDocument/2006/relationships/ctrlProp" Target="../ctrlProps/ctrlProp41.xml"/><Relationship Id="rId50" Type="http://schemas.openxmlformats.org/officeDocument/2006/relationships/ctrlProp" Target="../ctrlProps/ctrlProp57.xml"/><Relationship Id="rId55" Type="http://schemas.openxmlformats.org/officeDocument/2006/relationships/ctrlProp" Target="../ctrlProps/ctrlProp62.xml"/><Relationship Id="rId76" Type="http://schemas.openxmlformats.org/officeDocument/2006/relationships/ctrlProp" Target="../ctrlProps/ctrlProp83.xml"/><Relationship Id="rId97" Type="http://schemas.openxmlformats.org/officeDocument/2006/relationships/ctrlProp" Target="../ctrlProps/ctrlProp104.xml"/><Relationship Id="rId104" Type="http://schemas.openxmlformats.org/officeDocument/2006/relationships/ctrlProp" Target="../ctrlProps/ctrlProp111.xml"/><Relationship Id="rId7" Type="http://schemas.openxmlformats.org/officeDocument/2006/relationships/ctrlProp" Target="../ctrlProps/ctrlProp14.xml"/><Relationship Id="rId71" Type="http://schemas.openxmlformats.org/officeDocument/2006/relationships/ctrlProp" Target="../ctrlProps/ctrlProp78.xml"/><Relationship Id="rId92" Type="http://schemas.openxmlformats.org/officeDocument/2006/relationships/ctrlProp" Target="../ctrlProps/ctrlProp99.xml"/><Relationship Id="rId2" Type="http://schemas.openxmlformats.org/officeDocument/2006/relationships/printerSettings" Target="../printerSettings/printerSettings6.bin"/><Relationship Id="rId29" Type="http://schemas.openxmlformats.org/officeDocument/2006/relationships/ctrlProp" Target="../ctrlProps/ctrlProp36.xml"/><Relationship Id="rId24" Type="http://schemas.openxmlformats.org/officeDocument/2006/relationships/ctrlProp" Target="../ctrlProps/ctrlProp31.xml"/><Relationship Id="rId40" Type="http://schemas.openxmlformats.org/officeDocument/2006/relationships/ctrlProp" Target="../ctrlProps/ctrlProp47.xml"/><Relationship Id="rId45" Type="http://schemas.openxmlformats.org/officeDocument/2006/relationships/ctrlProp" Target="../ctrlProps/ctrlProp52.xml"/><Relationship Id="rId66" Type="http://schemas.openxmlformats.org/officeDocument/2006/relationships/ctrlProp" Target="../ctrlProps/ctrlProp73.xml"/><Relationship Id="rId87" Type="http://schemas.openxmlformats.org/officeDocument/2006/relationships/ctrlProp" Target="../ctrlProps/ctrlProp94.xml"/><Relationship Id="rId110" Type="http://schemas.openxmlformats.org/officeDocument/2006/relationships/ctrlProp" Target="../ctrlProps/ctrlProp117.xml"/><Relationship Id="rId115" Type="http://schemas.openxmlformats.org/officeDocument/2006/relationships/ctrlProp" Target="../ctrlProps/ctrlProp122.xml"/><Relationship Id="rId61" Type="http://schemas.openxmlformats.org/officeDocument/2006/relationships/ctrlProp" Target="../ctrlProps/ctrlProp68.xml"/><Relationship Id="rId82" Type="http://schemas.openxmlformats.org/officeDocument/2006/relationships/ctrlProp" Target="../ctrlProps/ctrlProp89.xml"/><Relationship Id="rId19" Type="http://schemas.openxmlformats.org/officeDocument/2006/relationships/ctrlProp" Target="../ctrlProps/ctrlProp26.xml"/><Relationship Id="rId14" Type="http://schemas.openxmlformats.org/officeDocument/2006/relationships/ctrlProp" Target="../ctrlProps/ctrlProp21.xml"/><Relationship Id="rId30" Type="http://schemas.openxmlformats.org/officeDocument/2006/relationships/ctrlProp" Target="../ctrlProps/ctrlProp37.xml"/><Relationship Id="rId35" Type="http://schemas.openxmlformats.org/officeDocument/2006/relationships/ctrlProp" Target="../ctrlProps/ctrlProp42.xml"/><Relationship Id="rId56" Type="http://schemas.openxmlformats.org/officeDocument/2006/relationships/ctrlProp" Target="../ctrlProps/ctrlProp63.xml"/><Relationship Id="rId77" Type="http://schemas.openxmlformats.org/officeDocument/2006/relationships/ctrlProp" Target="../ctrlProps/ctrlProp84.xml"/><Relationship Id="rId100" Type="http://schemas.openxmlformats.org/officeDocument/2006/relationships/ctrlProp" Target="../ctrlProps/ctrlProp107.xml"/><Relationship Id="rId105" Type="http://schemas.openxmlformats.org/officeDocument/2006/relationships/ctrlProp" Target="../ctrlProps/ctrlProp112.xml"/><Relationship Id="rId8" Type="http://schemas.openxmlformats.org/officeDocument/2006/relationships/ctrlProp" Target="../ctrlProps/ctrlProp15.xml"/><Relationship Id="rId51" Type="http://schemas.openxmlformats.org/officeDocument/2006/relationships/ctrlProp" Target="../ctrlProps/ctrlProp58.xml"/><Relationship Id="rId72" Type="http://schemas.openxmlformats.org/officeDocument/2006/relationships/ctrlProp" Target="../ctrlProps/ctrlProp79.xml"/><Relationship Id="rId93" Type="http://schemas.openxmlformats.org/officeDocument/2006/relationships/ctrlProp" Target="../ctrlProps/ctrlProp100.xml"/><Relationship Id="rId98" Type="http://schemas.openxmlformats.org/officeDocument/2006/relationships/ctrlProp" Target="../ctrlProps/ctrlProp105.xml"/><Relationship Id="rId3" Type="http://schemas.openxmlformats.org/officeDocument/2006/relationships/printerSettings" Target="../printerSettings/printerSettings7.bin"/><Relationship Id="rId25" Type="http://schemas.openxmlformats.org/officeDocument/2006/relationships/ctrlProp" Target="../ctrlProps/ctrlProp32.xml"/><Relationship Id="rId46" Type="http://schemas.openxmlformats.org/officeDocument/2006/relationships/ctrlProp" Target="../ctrlProps/ctrlProp53.xml"/><Relationship Id="rId67" Type="http://schemas.openxmlformats.org/officeDocument/2006/relationships/ctrlProp" Target="../ctrlProps/ctrlProp74.xml"/><Relationship Id="rId20" Type="http://schemas.openxmlformats.org/officeDocument/2006/relationships/ctrlProp" Target="../ctrlProps/ctrlProp27.xml"/><Relationship Id="rId41" Type="http://schemas.openxmlformats.org/officeDocument/2006/relationships/ctrlProp" Target="../ctrlProps/ctrlProp48.xml"/><Relationship Id="rId62" Type="http://schemas.openxmlformats.org/officeDocument/2006/relationships/ctrlProp" Target="../ctrlProps/ctrlProp69.xml"/><Relationship Id="rId83" Type="http://schemas.openxmlformats.org/officeDocument/2006/relationships/ctrlProp" Target="../ctrlProps/ctrlProp90.xml"/><Relationship Id="rId88" Type="http://schemas.openxmlformats.org/officeDocument/2006/relationships/ctrlProp" Target="../ctrlProps/ctrlProp95.xml"/><Relationship Id="rId111" Type="http://schemas.openxmlformats.org/officeDocument/2006/relationships/ctrlProp" Target="../ctrlProps/ctrlProp118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"/>
  <dimension ref="A1:AU150"/>
  <sheetViews>
    <sheetView showGridLines="0" tabSelected="1" zoomScaleNormal="100" zoomScaleSheetLayoutView="115" workbookViewId="0">
      <selection activeCell="A2" sqref="A2:D2"/>
    </sheetView>
  </sheetViews>
  <sheetFormatPr baseColWidth="10" defaultColWidth="11.375" defaultRowHeight="12.9" zeroHeight="1" x14ac:dyDescent="0.2"/>
  <cols>
    <col min="1" max="1" width="4.25" style="194" customWidth="1"/>
    <col min="2" max="2" width="3.875" style="190" customWidth="1"/>
    <col min="3" max="4" width="3.75" style="190" customWidth="1"/>
    <col min="5" max="5" width="4.125" style="190" customWidth="1"/>
    <col min="6" max="6" width="3.625" style="190" customWidth="1"/>
    <col min="7" max="11" width="3.75" style="190" customWidth="1"/>
    <col min="12" max="12" width="3.375" style="190" customWidth="1"/>
    <col min="13" max="14" width="3.75" style="190" customWidth="1"/>
    <col min="15" max="15" width="5.5" style="190" customWidth="1"/>
    <col min="16" max="23" width="3.75" style="190" customWidth="1"/>
    <col min="24" max="24" width="7.75" style="190" customWidth="1"/>
    <col min="25" max="25" width="2.875" style="190" customWidth="1"/>
    <col min="26" max="26" width="3.625" style="190" customWidth="1"/>
    <col min="27" max="27" width="9.25" style="190" customWidth="1"/>
    <col min="28" max="28" width="3.25" style="190" customWidth="1"/>
    <col min="29" max="29" width="11.375" style="190"/>
    <col min="30" max="32" width="20.125" style="190" customWidth="1"/>
    <col min="33" max="34" width="11.375" style="190"/>
    <col min="35" max="35" width="22.875" style="190" customWidth="1"/>
    <col min="36" max="36" width="11.375" style="190"/>
    <col min="37" max="42" width="11.625" style="190" bestFit="1" customWidth="1"/>
    <col min="43" max="43" width="13" style="190" bestFit="1" customWidth="1"/>
    <col min="44" max="44" width="11.625" style="190" bestFit="1" customWidth="1"/>
    <col min="45" max="45" width="13.375" style="190" customWidth="1"/>
    <col min="46" max="47" width="11.625" style="190" bestFit="1" customWidth="1"/>
    <col min="48" max="16384" width="11.375" style="190"/>
  </cols>
  <sheetData>
    <row r="1" spans="1:27" ht="19.55" customHeight="1" x14ac:dyDescent="0.2">
      <c r="A1" s="753" t="s">
        <v>1028</v>
      </c>
      <c r="B1" s="754"/>
      <c r="C1" s="754"/>
      <c r="D1" s="755"/>
      <c r="E1" s="340"/>
      <c r="F1" s="340"/>
      <c r="G1" s="340"/>
      <c r="H1" s="340"/>
      <c r="I1" s="340"/>
      <c r="J1" s="340"/>
      <c r="K1" s="340"/>
      <c r="L1" s="340"/>
      <c r="M1" s="340"/>
      <c r="N1" s="340"/>
      <c r="O1" s="340"/>
      <c r="P1" s="340"/>
      <c r="Q1" s="340"/>
      <c r="R1" s="340"/>
      <c r="S1" s="340"/>
      <c r="T1" s="340"/>
      <c r="U1" s="340"/>
      <c r="V1" s="340"/>
      <c r="W1" s="340"/>
      <c r="X1" s="340"/>
    </row>
    <row r="2" spans="1:27" ht="13.6" customHeight="1" x14ac:dyDescent="0.25">
      <c r="A2" s="763"/>
      <c r="B2" s="764"/>
      <c r="C2" s="764"/>
      <c r="D2" s="765"/>
      <c r="E2" s="340"/>
      <c r="F2" s="340"/>
      <c r="G2" s="340"/>
      <c r="H2" s="340"/>
      <c r="I2" s="340"/>
      <c r="J2" s="340"/>
      <c r="K2" s="340"/>
      <c r="L2" s="340"/>
      <c r="M2" s="340"/>
      <c r="N2" s="340"/>
      <c r="O2" s="340"/>
      <c r="P2" s="340"/>
      <c r="Q2" s="340"/>
      <c r="R2" s="340"/>
      <c r="S2" s="340"/>
      <c r="T2" s="340"/>
      <c r="U2" s="340"/>
      <c r="V2" s="340"/>
      <c r="W2" s="340"/>
      <c r="X2" s="340"/>
    </row>
    <row r="3" spans="1:27" ht="12.75" customHeight="1" x14ac:dyDescent="0.25">
      <c r="A3" s="756" t="s">
        <v>1029</v>
      </c>
      <c r="B3" s="757"/>
      <c r="C3" s="192"/>
      <c r="D3" s="216"/>
      <c r="E3" s="340"/>
      <c r="F3" s="340"/>
      <c r="G3" s="340"/>
      <c r="H3" s="340"/>
      <c r="I3" s="340"/>
      <c r="J3" s="340"/>
      <c r="K3" s="340"/>
      <c r="L3" s="340"/>
      <c r="M3" s="340"/>
      <c r="N3" s="340"/>
      <c r="O3" s="340"/>
      <c r="P3" s="340"/>
      <c r="Q3" s="340"/>
      <c r="R3" s="340"/>
      <c r="S3" s="340"/>
      <c r="T3" s="340"/>
      <c r="U3" s="340"/>
      <c r="V3" s="340"/>
      <c r="W3" s="340"/>
      <c r="X3" s="340"/>
      <c r="Y3" s="193"/>
    </row>
    <row r="4" spans="1:27" ht="18" customHeight="1" x14ac:dyDescent="0.25">
      <c r="A4" s="758"/>
      <c r="B4" s="759"/>
      <c r="C4" s="760"/>
      <c r="D4" s="761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</row>
    <row r="5" spans="1:27" ht="11.55" customHeight="1" x14ac:dyDescent="0.2">
      <c r="A5" s="340"/>
      <c r="B5" s="340"/>
      <c r="C5" s="340"/>
      <c r="D5" s="340"/>
      <c r="E5" s="340"/>
      <c r="F5" s="340"/>
      <c r="G5" s="340"/>
      <c r="H5" s="340"/>
      <c r="I5" s="340"/>
      <c r="J5" s="340"/>
      <c r="K5" s="340"/>
      <c r="L5" s="340"/>
      <c r="M5" s="340"/>
      <c r="N5" s="340"/>
      <c r="O5" s="340"/>
      <c r="P5" s="340"/>
      <c r="Q5" s="340"/>
      <c r="R5" s="340"/>
      <c r="S5" s="340"/>
      <c r="T5" s="340"/>
      <c r="U5" s="340"/>
      <c r="V5" s="340"/>
      <c r="W5" s="340"/>
      <c r="X5" s="340"/>
    </row>
    <row r="6" spans="1:27" ht="9.6999999999999993" customHeight="1" x14ac:dyDescent="0.2">
      <c r="A6" s="762" t="s">
        <v>1030</v>
      </c>
    </row>
    <row r="7" spans="1:27" ht="71.349999999999994" customHeight="1" x14ac:dyDescent="0.2">
      <c r="A7" s="750" t="s">
        <v>1027</v>
      </c>
      <c r="B7" s="751"/>
      <c r="C7" s="751"/>
      <c r="D7" s="751"/>
      <c r="E7" s="751"/>
      <c r="F7" s="751"/>
      <c r="G7" s="751"/>
      <c r="H7" s="751"/>
      <c r="I7" s="751"/>
      <c r="J7" s="751"/>
      <c r="K7" s="751"/>
      <c r="L7" s="751"/>
      <c r="M7" s="751"/>
      <c r="N7" s="751"/>
      <c r="O7" s="751"/>
      <c r="P7" s="751"/>
      <c r="Q7" s="751"/>
      <c r="R7" s="751"/>
      <c r="S7" s="751"/>
      <c r="T7" s="751"/>
      <c r="U7" s="751"/>
      <c r="V7" s="751"/>
      <c r="W7" s="751"/>
      <c r="X7" s="751"/>
      <c r="Y7" s="751"/>
      <c r="Z7" s="751"/>
      <c r="AA7" s="752"/>
    </row>
    <row r="8" spans="1:27" ht="12.25" customHeight="1" x14ac:dyDescent="0.2">
      <c r="A8" s="426"/>
      <c r="B8" s="426"/>
      <c r="C8" s="426"/>
      <c r="D8" s="426"/>
      <c r="E8" s="426"/>
      <c r="F8" s="426"/>
      <c r="G8" s="426"/>
      <c r="H8" s="426"/>
      <c r="I8" s="426"/>
      <c r="J8" s="426"/>
      <c r="K8" s="426"/>
      <c r="L8" s="426"/>
      <c r="M8" s="426" t="s">
        <v>654</v>
      </c>
      <c r="N8" s="426"/>
      <c r="O8" s="426"/>
      <c r="P8" s="426"/>
      <c r="Q8" s="426"/>
      <c r="R8" s="426"/>
      <c r="S8" s="426"/>
      <c r="T8" s="426"/>
      <c r="U8" s="426"/>
      <c r="V8" s="426"/>
      <c r="W8" s="426"/>
      <c r="X8" s="426"/>
      <c r="Y8" s="426"/>
      <c r="Z8" s="426"/>
    </row>
    <row r="9" spans="1:27" s="201" customFormat="1" ht="17.350000000000001" customHeight="1" x14ac:dyDescent="0.2">
      <c r="A9" s="196" t="s">
        <v>208</v>
      </c>
      <c r="B9" s="197" t="s">
        <v>872</v>
      </c>
      <c r="C9" s="197"/>
      <c r="D9" s="197"/>
      <c r="E9" s="198"/>
      <c r="F9" s="198"/>
      <c r="G9" s="198"/>
      <c r="H9" s="198"/>
      <c r="I9" s="198"/>
      <c r="J9" s="198"/>
      <c r="K9" s="198"/>
      <c r="L9" s="199"/>
      <c r="M9" s="199"/>
      <c r="N9" s="199"/>
      <c r="O9" s="200"/>
      <c r="P9" s="200"/>
      <c r="Q9" s="200"/>
      <c r="R9" s="200"/>
      <c r="S9" s="200"/>
      <c r="T9" s="200"/>
      <c r="U9" s="200"/>
      <c r="V9" s="200"/>
      <c r="W9" s="200"/>
      <c r="X9" s="200"/>
      <c r="Y9" s="199"/>
      <c r="Z9" s="199"/>
      <c r="AA9" s="318"/>
    </row>
    <row r="10" spans="1:27" ht="12.25" customHeight="1" x14ac:dyDescent="0.2">
      <c r="A10" s="202"/>
      <c r="B10" s="433" t="s">
        <v>873</v>
      </c>
      <c r="C10" s="434"/>
      <c r="D10" s="434"/>
      <c r="E10" s="434"/>
      <c r="F10" s="434"/>
      <c r="G10" s="434"/>
      <c r="H10" s="434"/>
      <c r="I10" s="434"/>
      <c r="J10" s="434"/>
      <c r="K10" s="434"/>
      <c r="L10" s="434"/>
      <c r="M10" s="434"/>
      <c r="N10" s="434"/>
      <c r="O10" s="434"/>
      <c r="P10" s="434"/>
      <c r="Q10" s="434"/>
      <c r="R10" s="434"/>
      <c r="S10" s="434"/>
      <c r="T10" s="434"/>
      <c r="U10" s="435"/>
      <c r="V10" s="203"/>
      <c r="W10" s="203"/>
      <c r="X10" s="119"/>
      <c r="Y10" s="314"/>
      <c r="Z10" s="312"/>
      <c r="AA10" s="214"/>
    </row>
    <row r="11" spans="1:27" ht="16.5" customHeight="1" x14ac:dyDescent="0.2">
      <c r="A11" s="202"/>
      <c r="B11" s="430"/>
      <c r="C11" s="428"/>
      <c r="D11" s="428"/>
      <c r="E11" s="428"/>
      <c r="F11" s="428"/>
      <c r="G11" s="428"/>
      <c r="H11" s="428"/>
      <c r="I11" s="428"/>
      <c r="J11" s="428"/>
      <c r="K11" s="428"/>
      <c r="L11" s="428"/>
      <c r="M11" s="428"/>
      <c r="N11" s="428"/>
      <c r="O11" s="428"/>
      <c r="P11" s="428"/>
      <c r="Q11" s="428"/>
      <c r="R11" s="428"/>
      <c r="S11" s="428"/>
      <c r="T11" s="428"/>
      <c r="U11" s="429"/>
      <c r="V11" s="204"/>
      <c r="W11" s="204"/>
      <c r="X11" s="431" t="str">
        <f>IF(Anmeldeingang=0," ","lfd.Nr.")</f>
        <v xml:space="preserve"> </v>
      </c>
      <c r="Y11" s="432"/>
      <c r="Z11" s="312"/>
      <c r="AA11" s="214"/>
    </row>
    <row r="12" spans="1:27" ht="12.75" customHeight="1" x14ac:dyDescent="0.2">
      <c r="A12" s="202"/>
      <c r="B12" s="441" t="s">
        <v>90</v>
      </c>
      <c r="C12" s="440"/>
      <c r="D12" s="440"/>
      <c r="E12" s="440"/>
      <c r="F12" s="440"/>
      <c r="G12" s="440"/>
      <c r="H12" s="440"/>
      <c r="I12" s="440"/>
      <c r="J12" s="440"/>
      <c r="K12" s="442"/>
      <c r="L12" s="206" t="s">
        <v>39</v>
      </c>
      <c r="M12" s="439"/>
      <c r="N12" s="440"/>
      <c r="O12" s="440"/>
      <c r="P12" s="119" t="s">
        <v>40</v>
      </c>
      <c r="Q12" s="119"/>
      <c r="R12" s="119"/>
      <c r="S12" s="119"/>
      <c r="T12" s="119"/>
      <c r="U12" s="205"/>
      <c r="V12" s="119"/>
      <c r="W12" s="119"/>
      <c r="X12" s="436" t="str">
        <f>IF(Anmeldenummer=0,"",Anmeldenummer)</f>
        <v/>
      </c>
      <c r="Y12" s="437"/>
      <c r="Z12" s="312"/>
      <c r="AA12" s="214"/>
    </row>
    <row r="13" spans="1:27" ht="13.6" x14ac:dyDescent="0.2">
      <c r="A13" s="202"/>
      <c r="B13" s="410"/>
      <c r="C13" s="411"/>
      <c r="D13" s="411"/>
      <c r="E13" s="411"/>
      <c r="F13" s="411"/>
      <c r="G13" s="411"/>
      <c r="H13" s="411"/>
      <c r="I13" s="411"/>
      <c r="J13" s="411"/>
      <c r="K13" s="412"/>
      <c r="L13" s="424"/>
      <c r="M13" s="425"/>
      <c r="N13" s="425"/>
      <c r="O13" s="425"/>
      <c r="P13" s="427"/>
      <c r="Q13" s="428"/>
      <c r="R13" s="428"/>
      <c r="S13" s="428"/>
      <c r="T13" s="428"/>
      <c r="U13" s="429"/>
      <c r="V13" s="208"/>
      <c r="W13" s="208"/>
      <c r="X13" s="438"/>
      <c r="Y13" s="437"/>
      <c r="Z13" s="312"/>
      <c r="AA13" s="214"/>
    </row>
    <row r="14" spans="1:27" s="215" customFormat="1" ht="12.75" customHeight="1" x14ac:dyDescent="0.2">
      <c r="A14" s="209"/>
      <c r="B14" s="407" t="s">
        <v>49</v>
      </c>
      <c r="C14" s="408"/>
      <c r="D14" s="408"/>
      <c r="E14" s="408"/>
      <c r="F14" s="409"/>
      <c r="G14" s="407" t="s">
        <v>244</v>
      </c>
      <c r="H14" s="408"/>
      <c r="I14" s="408"/>
      <c r="J14" s="408"/>
      <c r="K14" s="409"/>
      <c r="L14" s="447" t="s">
        <v>50</v>
      </c>
      <c r="M14" s="434"/>
      <c r="N14" s="434"/>
      <c r="O14" s="434"/>
      <c r="P14" s="434"/>
      <c r="Q14" s="434"/>
      <c r="R14" s="434"/>
      <c r="S14" s="434"/>
      <c r="T14" s="434"/>
      <c r="U14" s="435"/>
      <c r="V14" s="212"/>
      <c r="W14" s="213"/>
      <c r="X14" s="213"/>
      <c r="Y14" s="312"/>
      <c r="Z14" s="317"/>
      <c r="AA14" s="257"/>
    </row>
    <row r="15" spans="1:27" ht="16.5" customHeight="1" x14ac:dyDescent="0.2">
      <c r="A15" s="202"/>
      <c r="B15" s="410"/>
      <c r="C15" s="411"/>
      <c r="D15" s="411"/>
      <c r="E15" s="411"/>
      <c r="F15" s="412"/>
      <c r="G15" s="410"/>
      <c r="H15" s="411"/>
      <c r="I15" s="411"/>
      <c r="J15" s="411"/>
      <c r="K15" s="412"/>
      <c r="L15" s="449"/>
      <c r="M15" s="450"/>
      <c r="N15" s="450"/>
      <c r="O15" s="450"/>
      <c r="P15" s="450"/>
      <c r="Q15" s="450"/>
      <c r="R15" s="450"/>
      <c r="S15" s="450"/>
      <c r="T15" s="450"/>
      <c r="U15" s="451"/>
      <c r="V15" s="213"/>
      <c r="W15" s="213"/>
      <c r="Y15" s="312"/>
      <c r="Z15" s="312"/>
      <c r="AA15" s="319"/>
    </row>
    <row r="16" spans="1:27" s="201" customFormat="1" ht="18" customHeight="1" x14ac:dyDescent="0.2">
      <c r="A16" s="217"/>
      <c r="B16" s="218" t="s">
        <v>205</v>
      </c>
      <c r="H16" s="219"/>
      <c r="I16" s="220"/>
      <c r="J16" s="220"/>
      <c r="K16" s="220"/>
      <c r="L16" s="220"/>
      <c r="M16" s="220"/>
      <c r="N16" s="220"/>
      <c r="O16" s="220"/>
      <c r="P16" s="219"/>
      <c r="Q16" s="220"/>
      <c r="R16" s="220"/>
      <c r="S16" s="220"/>
      <c r="T16" s="220"/>
      <c r="U16" s="220"/>
      <c r="V16" s="220"/>
      <c r="W16" s="220"/>
      <c r="X16" s="222"/>
      <c r="Y16" s="313"/>
      <c r="Z16" s="313"/>
      <c r="AA16" s="223"/>
    </row>
    <row r="17" spans="1:27" s="215" customFormat="1" ht="12.75" customHeight="1" x14ac:dyDescent="0.2">
      <c r="A17" s="209"/>
      <c r="B17" s="407" t="s">
        <v>48</v>
      </c>
      <c r="C17" s="453"/>
      <c r="D17" s="224" t="s">
        <v>157</v>
      </c>
      <c r="E17" s="211"/>
      <c r="F17" s="211"/>
      <c r="G17" s="225"/>
      <c r="H17" s="210" t="s">
        <v>46</v>
      </c>
      <c r="I17" s="226"/>
      <c r="J17" s="226"/>
      <c r="K17" s="226"/>
      <c r="L17" s="226"/>
      <c r="M17" s="226"/>
      <c r="N17" s="226"/>
      <c r="O17" s="226"/>
      <c r="P17" s="302" t="s">
        <v>95</v>
      </c>
      <c r="Q17" s="227"/>
      <c r="R17" s="227"/>
      <c r="S17" s="227"/>
      <c r="T17" s="227"/>
      <c r="U17" s="228"/>
      <c r="V17" s="212"/>
      <c r="W17" s="212"/>
      <c r="X17" s="431" t="str">
        <f>IF(Anmeldeingang=0," ","Eingang")</f>
        <v xml:space="preserve"> </v>
      </c>
      <c r="Y17" s="432"/>
      <c r="Z17" s="317"/>
      <c r="AA17" s="320"/>
    </row>
    <row r="18" spans="1:27" ht="18" customHeight="1" x14ac:dyDescent="0.2">
      <c r="A18" s="202"/>
      <c r="B18" s="410"/>
      <c r="C18" s="452"/>
      <c r="D18" s="410"/>
      <c r="E18" s="454"/>
      <c r="F18" s="454"/>
      <c r="G18" s="455"/>
      <c r="H18" s="410"/>
      <c r="I18" s="443"/>
      <c r="J18" s="443"/>
      <c r="K18" s="443"/>
      <c r="L18" s="443"/>
      <c r="M18" s="443"/>
      <c r="N18" s="443"/>
      <c r="O18" s="443"/>
      <c r="P18" s="444"/>
      <c r="Q18" s="428"/>
      <c r="R18" s="428"/>
      <c r="S18" s="428"/>
      <c r="T18" s="428"/>
      <c r="U18" s="429"/>
      <c r="V18" s="213"/>
      <c r="W18" s="213"/>
      <c r="X18" s="445" t="str">
        <f>IF(Anmeldeingang=0," ", Anmeldeingang)</f>
        <v xml:space="preserve"> </v>
      </c>
      <c r="Y18" s="446"/>
      <c r="Z18" s="312"/>
      <c r="AA18" s="214"/>
    </row>
    <row r="19" spans="1:27" s="201" customFormat="1" ht="13.6" customHeight="1" x14ac:dyDescent="0.2">
      <c r="A19" s="217"/>
      <c r="B19" s="218" t="s">
        <v>1012</v>
      </c>
      <c r="H19" s="219"/>
      <c r="I19" s="220"/>
      <c r="J19" s="220"/>
      <c r="K19" s="220"/>
      <c r="L19" s="220"/>
      <c r="M19" s="220"/>
      <c r="N19" s="220"/>
      <c r="O19" s="220"/>
      <c r="P19" s="219"/>
      <c r="Q19" s="220"/>
      <c r="R19" s="220"/>
      <c r="S19" s="220"/>
      <c r="T19" s="220"/>
      <c r="U19" s="220"/>
      <c r="V19" s="220"/>
      <c r="W19" s="220"/>
      <c r="X19" s="456"/>
      <c r="Y19" s="457"/>
      <c r="Z19" s="313"/>
      <c r="AA19" s="223"/>
    </row>
    <row r="20" spans="1:27" s="215" customFormat="1" ht="13.1" customHeight="1" x14ac:dyDescent="0.2">
      <c r="A20" s="209"/>
      <c r="B20" s="407" t="s">
        <v>48</v>
      </c>
      <c r="C20" s="408"/>
      <c r="D20" s="408"/>
      <c r="E20" s="409"/>
      <c r="F20" s="407" t="s">
        <v>46</v>
      </c>
      <c r="G20" s="448"/>
      <c r="H20" s="448"/>
      <c r="I20" s="448"/>
      <c r="J20" s="448"/>
      <c r="K20" s="448"/>
      <c r="L20" s="448"/>
      <c r="M20" s="448"/>
      <c r="N20" s="448"/>
      <c r="O20" s="448"/>
      <c r="P20" s="458" t="s">
        <v>95</v>
      </c>
      <c r="Q20" s="459"/>
      <c r="R20" s="459"/>
      <c r="S20" s="459"/>
      <c r="T20" s="459"/>
      <c r="U20" s="460"/>
      <c r="V20" s="190"/>
      <c r="W20" s="190"/>
      <c r="X20" s="445" t="str">
        <f>IF(neufass=0," ", "Neue Fass.")</f>
        <v xml:space="preserve"> </v>
      </c>
      <c r="Y20" s="446"/>
      <c r="Z20" s="312"/>
      <c r="AA20" s="214"/>
    </row>
    <row r="21" spans="1:27" ht="13.6" x14ac:dyDescent="0.2">
      <c r="A21" s="202"/>
      <c r="B21" s="410"/>
      <c r="C21" s="411"/>
      <c r="D21" s="411"/>
      <c r="E21" s="412"/>
      <c r="F21" s="410"/>
      <c r="G21" s="411"/>
      <c r="H21" s="411"/>
      <c r="I21" s="411"/>
      <c r="J21" s="411"/>
      <c r="K21" s="411"/>
      <c r="L21" s="411"/>
      <c r="M21" s="411"/>
      <c r="N21" s="411"/>
      <c r="O21" s="411"/>
      <c r="P21" s="444"/>
      <c r="Q21" s="428"/>
      <c r="R21" s="428"/>
      <c r="S21" s="428"/>
      <c r="T21" s="428"/>
      <c r="U21" s="429"/>
      <c r="V21" s="213"/>
      <c r="W21" s="213"/>
      <c r="X21" s="445" t="str">
        <f>IF(neufass=0," ", neufass)</f>
        <v xml:space="preserve"> </v>
      </c>
      <c r="Y21" s="446"/>
      <c r="Z21" s="312"/>
      <c r="AA21" s="214"/>
    </row>
    <row r="22" spans="1:27" s="215" customFormat="1" x14ac:dyDescent="0.2">
      <c r="A22" s="209"/>
      <c r="B22" s="407" t="s">
        <v>49</v>
      </c>
      <c r="C22" s="448"/>
      <c r="D22" s="448"/>
      <c r="E22" s="448"/>
      <c r="F22" s="440"/>
      <c r="H22" s="119"/>
      <c r="I22" s="119"/>
      <c r="J22" s="119"/>
      <c r="K22" s="205"/>
      <c r="L22" s="461" t="s">
        <v>50</v>
      </c>
      <c r="M22" s="462"/>
      <c r="N22" s="462"/>
      <c r="O22" s="462"/>
      <c r="P22" s="462"/>
      <c r="Q22" s="462"/>
      <c r="R22" s="462"/>
      <c r="S22" s="462"/>
      <c r="T22" s="462"/>
      <c r="U22" s="369"/>
      <c r="V22" s="119"/>
      <c r="W22" s="119"/>
      <c r="X22" s="465"/>
      <c r="Y22" s="466"/>
      <c r="Z22" s="317"/>
      <c r="AA22" s="320"/>
    </row>
    <row r="23" spans="1:27" ht="13.6" x14ac:dyDescent="0.2">
      <c r="A23" s="231"/>
      <c r="B23" s="410"/>
      <c r="C23" s="411"/>
      <c r="D23" s="411"/>
      <c r="E23" s="411"/>
      <c r="F23" s="411"/>
      <c r="G23" s="417"/>
      <c r="H23" s="417"/>
      <c r="I23" s="417"/>
      <c r="J23" s="417"/>
      <c r="K23" s="418"/>
      <c r="L23" s="416"/>
      <c r="M23" s="417"/>
      <c r="N23" s="417"/>
      <c r="O23" s="417"/>
      <c r="P23" s="417"/>
      <c r="Q23" s="417"/>
      <c r="R23" s="417"/>
      <c r="S23" s="417"/>
      <c r="T23" s="417"/>
      <c r="U23" s="418"/>
      <c r="V23" s="321"/>
      <c r="W23" s="321"/>
      <c r="X23" s="304"/>
      <c r="Y23" s="232"/>
      <c r="Z23" s="232"/>
      <c r="AA23" s="233"/>
    </row>
    <row r="24" spans="1:27" s="201" customFormat="1" ht="14.3" x14ac:dyDescent="0.2">
      <c r="A24" s="217"/>
      <c r="B24" s="316" t="s">
        <v>206</v>
      </c>
      <c r="C24" s="322"/>
      <c r="D24" s="322"/>
      <c r="E24" s="313"/>
      <c r="F24" s="313"/>
      <c r="G24" s="313"/>
      <c r="H24" s="313"/>
      <c r="I24" s="323"/>
      <c r="J24" s="323"/>
      <c r="K24" s="323"/>
      <c r="L24" s="323"/>
      <c r="M24" s="323"/>
      <c r="N24" s="323"/>
      <c r="O24" s="323"/>
      <c r="P24" s="323"/>
      <c r="Q24" s="323"/>
      <c r="R24" s="323"/>
      <c r="S24" s="476"/>
      <c r="T24" s="477"/>
      <c r="U24" s="477"/>
      <c r="V24" s="477"/>
      <c r="W24" s="477"/>
      <c r="X24" s="477"/>
      <c r="Y24" s="477"/>
      <c r="Z24" s="313"/>
      <c r="AA24" s="313"/>
    </row>
    <row r="25" spans="1:27" ht="20.25" customHeight="1" x14ac:dyDescent="0.2">
      <c r="A25" s="324"/>
      <c r="B25" s="544" t="s">
        <v>951</v>
      </c>
      <c r="C25" s="545"/>
      <c r="D25" s="545"/>
      <c r="E25" s="545"/>
      <c r="F25" s="545"/>
      <c r="G25" s="545"/>
      <c r="H25" s="545"/>
      <c r="I25" s="545"/>
      <c r="J25" s="545"/>
      <c r="K25" s="545"/>
      <c r="L25" s="545"/>
      <c r="M25" s="545"/>
      <c r="N25" s="545"/>
      <c r="O25" s="545"/>
      <c r="P25" s="545"/>
      <c r="Q25" s="478" t="str">
        <f>IF(Akauswahl=1,"EurekaRLP Plus-Begünstigtennr.:","")</f>
        <v/>
      </c>
      <c r="R25" s="479"/>
      <c r="S25" s="479"/>
      <c r="T25" s="479"/>
      <c r="U25" s="479"/>
      <c r="V25" s="479"/>
      <c r="W25" s="479"/>
      <c r="X25" s="479"/>
      <c r="Y25" s="479"/>
      <c r="Z25" s="272"/>
      <c r="AA25" s="297"/>
    </row>
    <row r="26" spans="1:27" ht="15.8" customHeight="1" x14ac:dyDescent="0.2">
      <c r="A26" s="202"/>
      <c r="B26" s="546"/>
      <c r="C26" s="547"/>
      <c r="D26" s="547"/>
      <c r="E26" s="547"/>
      <c r="F26" s="547"/>
      <c r="G26" s="547"/>
      <c r="H26" s="547"/>
      <c r="I26" s="547"/>
      <c r="J26" s="547"/>
      <c r="K26" s="547"/>
      <c r="L26" s="547"/>
      <c r="M26" s="547"/>
      <c r="N26" s="547"/>
      <c r="O26" s="547"/>
      <c r="P26" s="547"/>
      <c r="Q26" s="536"/>
      <c r="R26" s="443"/>
      <c r="S26" s="443"/>
      <c r="T26" s="443"/>
      <c r="U26" s="443"/>
      <c r="V26" s="443"/>
      <c r="W26" s="443"/>
      <c r="X26" s="443"/>
      <c r="Y26" s="443"/>
      <c r="Z26" s="232"/>
      <c r="AA26" s="233"/>
    </row>
    <row r="27" spans="1:27" ht="37.200000000000003" customHeight="1" x14ac:dyDescent="0.2">
      <c r="A27" s="325"/>
      <c r="B27" s="471" t="str">
        <f>IF(Akauswahl = 2,"Bitte nehmen Sie umgehend Kontakt zur ESF+-Beratungsstelle auf: Tel. 0651-14645-12 oder akkreditierung@schneider-beratung.eu"," ")</f>
        <v xml:space="preserve"> </v>
      </c>
      <c r="C27" s="472"/>
      <c r="D27" s="472"/>
      <c r="E27" s="472"/>
      <c r="F27" s="472"/>
      <c r="G27" s="472"/>
      <c r="H27" s="472"/>
      <c r="I27" s="472"/>
      <c r="J27" s="472"/>
      <c r="K27" s="472"/>
      <c r="L27" s="472"/>
      <c r="M27" s="472"/>
      <c r="N27" s="472"/>
      <c r="O27" s="472"/>
      <c r="P27" s="472"/>
      <c r="Q27" s="473"/>
      <c r="R27" s="473"/>
      <c r="S27" s="473"/>
      <c r="T27" s="473"/>
      <c r="U27" s="473"/>
      <c r="V27" s="473"/>
      <c r="W27" s="473"/>
      <c r="X27" s="473"/>
      <c r="Y27" s="473"/>
      <c r="Z27" s="232"/>
      <c r="AA27" s="233"/>
    </row>
    <row r="28" spans="1:27" ht="8.35" customHeight="1" x14ac:dyDescent="0.2">
      <c r="A28" s="231"/>
      <c r="B28" s="229"/>
      <c r="C28" s="229"/>
      <c r="D28" s="229"/>
      <c r="E28" s="229"/>
      <c r="F28" s="229"/>
      <c r="G28" s="229"/>
      <c r="H28" s="229"/>
      <c r="I28" s="474"/>
      <c r="J28" s="474"/>
      <c r="K28" s="474"/>
      <c r="L28" s="474"/>
      <c r="M28" s="474"/>
      <c r="N28" s="474"/>
      <c r="O28" s="474"/>
      <c r="P28" s="474"/>
      <c r="Q28" s="474"/>
      <c r="R28" s="474"/>
      <c r="S28" s="474"/>
      <c r="T28" s="474"/>
      <c r="U28" s="474"/>
      <c r="V28" s="474"/>
      <c r="W28" s="474"/>
      <c r="X28" s="232"/>
      <c r="Y28" s="232"/>
      <c r="Z28" s="312"/>
      <c r="AA28" s="312"/>
    </row>
    <row r="29" spans="1:27" s="201" customFormat="1" ht="21.25" customHeight="1" x14ac:dyDescent="0.2">
      <c r="A29" s="196" t="s">
        <v>210</v>
      </c>
      <c r="B29" s="197" t="s">
        <v>209</v>
      </c>
      <c r="C29" s="197"/>
      <c r="D29" s="197"/>
      <c r="E29" s="197"/>
      <c r="F29" s="197"/>
      <c r="G29" s="198"/>
      <c r="H29" s="199"/>
      <c r="I29" s="199"/>
      <c r="J29" s="199"/>
      <c r="K29" s="234"/>
      <c r="L29" s="234"/>
      <c r="M29" s="234"/>
      <c r="N29" s="234"/>
      <c r="O29" s="234"/>
      <c r="P29" s="234"/>
      <c r="Q29" s="234"/>
      <c r="R29" s="234"/>
      <c r="S29" s="234"/>
      <c r="T29" s="234"/>
      <c r="U29" s="234"/>
      <c r="V29" s="234"/>
      <c r="W29" s="199"/>
      <c r="X29" s="199"/>
      <c r="Y29" s="199"/>
      <c r="Z29" s="300"/>
      <c r="AA29" s="301"/>
    </row>
    <row r="30" spans="1:27" ht="12.75" customHeight="1" x14ac:dyDescent="0.2">
      <c r="A30" s="235"/>
      <c r="B30" s="303" t="s">
        <v>163</v>
      </c>
      <c r="C30" s="308"/>
      <c r="D30" s="308"/>
      <c r="E30" s="308"/>
      <c r="F30" s="308"/>
      <c r="G30" s="308"/>
      <c r="H30" s="308"/>
      <c r="I30" s="308"/>
      <c r="J30" s="308"/>
      <c r="K30" s="308"/>
      <c r="L30" s="308"/>
      <c r="M30" s="308"/>
      <c r="N30" s="308"/>
      <c r="O30" s="308"/>
      <c r="P30" s="308"/>
      <c r="Q30" s="308"/>
      <c r="R30" s="308"/>
      <c r="S30" s="308"/>
      <c r="T30" s="308"/>
      <c r="U30" s="308"/>
      <c r="V30" s="308"/>
      <c r="W30" s="308"/>
      <c r="X30" s="308"/>
      <c r="Y30" s="308"/>
      <c r="Z30" s="272"/>
      <c r="AA30" s="297"/>
    </row>
    <row r="31" spans="1:27" ht="17.350000000000001" customHeight="1" x14ac:dyDescent="0.2">
      <c r="A31" s="235"/>
      <c r="B31" s="475"/>
      <c r="C31" s="443"/>
      <c r="D31" s="443"/>
      <c r="E31" s="443"/>
      <c r="F31" s="443"/>
      <c r="G31" s="443"/>
      <c r="H31" s="443"/>
      <c r="I31" s="443"/>
      <c r="J31" s="443"/>
      <c r="K31" s="443"/>
      <c r="L31" s="443"/>
      <c r="M31" s="443"/>
      <c r="N31" s="443"/>
      <c r="O31" s="443"/>
      <c r="P31" s="443"/>
      <c r="Q31" s="443"/>
      <c r="R31" s="443"/>
      <c r="S31" s="443"/>
      <c r="T31" s="443"/>
      <c r="U31" s="443"/>
      <c r="V31" s="443"/>
      <c r="W31" s="443"/>
      <c r="X31" s="443"/>
      <c r="Y31" s="443"/>
      <c r="Z31" s="232"/>
      <c r="AA31" s="233"/>
    </row>
    <row r="32" spans="1:27" s="201" customFormat="1" ht="22.6" customHeight="1" x14ac:dyDescent="0.2">
      <c r="A32" s="217"/>
      <c r="B32" s="402" t="s">
        <v>42</v>
      </c>
      <c r="C32" s="403"/>
      <c r="D32" s="403"/>
      <c r="E32" s="403"/>
      <c r="F32" s="403"/>
      <c r="G32" s="403"/>
      <c r="H32" s="403"/>
      <c r="I32" s="403"/>
      <c r="J32" s="218" t="s">
        <v>43</v>
      </c>
      <c r="K32" s="218"/>
      <c r="L32" s="218"/>
      <c r="M32" s="218"/>
      <c r="N32" s="218"/>
      <c r="O32" s="218"/>
      <c r="P32" s="218"/>
      <c r="Q32" s="218"/>
      <c r="R32" s="218"/>
      <c r="S32" s="218"/>
      <c r="T32" s="305"/>
      <c r="U32" s="306"/>
      <c r="V32" s="306"/>
      <c r="W32" s="423" t="s">
        <v>928</v>
      </c>
      <c r="X32" s="423"/>
      <c r="Y32" s="423"/>
      <c r="Z32" s="423"/>
      <c r="AA32" s="423"/>
    </row>
    <row r="33" spans="1:27" s="203" customFormat="1" ht="14.3" customHeight="1" x14ac:dyDescent="0.2">
      <c r="A33" s="207"/>
      <c r="B33" s="469" t="s">
        <v>52</v>
      </c>
      <c r="C33" s="470"/>
      <c r="D33" s="470"/>
      <c r="E33" s="237"/>
      <c r="F33" s="469" t="s">
        <v>53</v>
      </c>
      <c r="G33" s="470"/>
      <c r="H33" s="470"/>
      <c r="I33" s="470"/>
      <c r="J33" s="333"/>
      <c r="K33" s="308"/>
      <c r="L33" s="308"/>
      <c r="M33" s="308"/>
      <c r="N33" s="308"/>
      <c r="O33" s="308"/>
      <c r="P33" s="308"/>
      <c r="Q33" s="308"/>
      <c r="R33" s="308"/>
      <c r="S33" s="308"/>
      <c r="T33" s="334"/>
      <c r="U33" s="238"/>
      <c r="V33" s="239"/>
      <c r="W33" s="419" t="s">
        <v>920</v>
      </c>
      <c r="X33" s="419"/>
      <c r="Y33" s="419"/>
      <c r="Z33" s="419"/>
      <c r="AA33" s="420"/>
    </row>
    <row r="34" spans="1:27" ht="14.95" customHeight="1" x14ac:dyDescent="0.2">
      <c r="A34" s="240"/>
      <c r="B34" s="413"/>
      <c r="C34" s="414"/>
      <c r="D34" s="414"/>
      <c r="E34" s="415"/>
      <c r="F34" s="467"/>
      <c r="G34" s="468"/>
      <c r="H34" s="468"/>
      <c r="I34" s="468"/>
      <c r="J34" s="335"/>
      <c r="K34" s="309"/>
      <c r="L34" s="309"/>
      <c r="M34" s="309"/>
      <c r="N34" s="309"/>
      <c r="O34" s="309"/>
      <c r="P34" s="309"/>
      <c r="Q34" s="309"/>
      <c r="R34" s="309"/>
      <c r="S34" s="309"/>
      <c r="T34" s="332"/>
      <c r="U34" s="332"/>
      <c r="V34" s="336"/>
      <c r="W34" s="421"/>
      <c r="X34" s="421"/>
      <c r="Y34" s="421"/>
      <c r="Z34" s="421"/>
      <c r="AA34" s="422"/>
    </row>
    <row r="35" spans="1:27" ht="15.8" customHeight="1" x14ac:dyDescent="0.25">
      <c r="A35" s="235"/>
      <c r="B35" s="241" t="s">
        <v>109</v>
      </c>
      <c r="L35" s="242"/>
      <c r="Y35" s="312"/>
      <c r="Z35" s="312"/>
      <c r="AA35" s="214"/>
    </row>
    <row r="36" spans="1:27" s="245" customFormat="1" ht="18" customHeight="1" x14ac:dyDescent="0.25">
      <c r="A36" s="243"/>
      <c r="B36" s="244"/>
      <c r="L36" s="244"/>
      <c r="Q36" s="463" t="str">
        <f ca="1">IF(OR(GEK="Übergangsregion/ÜR", GEK="Stdt. Trier",GEK="Lkr. Trier-Saarburg",GEK="Lkr. Bernkastel-Wittlich",GEK="Vulkaneifelkreis",GEK="EIfelkreis Bitburg-Prüm"),"Übergangsregion (ÜR)","")</f>
        <v/>
      </c>
      <c r="R36" s="463"/>
      <c r="S36" s="463"/>
      <c r="T36" s="463"/>
      <c r="U36" s="463"/>
      <c r="V36" s="463"/>
      <c r="W36" s="463"/>
      <c r="X36" s="463"/>
      <c r="Y36" s="464"/>
      <c r="Z36" s="331"/>
      <c r="AA36" s="328"/>
    </row>
    <row r="37" spans="1:27" ht="12.25" customHeight="1" x14ac:dyDescent="0.25">
      <c r="A37" s="235"/>
      <c r="B37" s="241"/>
      <c r="C37" s="204"/>
      <c r="L37" s="242"/>
      <c r="Q37" s="463"/>
      <c r="R37" s="463"/>
      <c r="S37" s="463"/>
      <c r="T37" s="463"/>
      <c r="U37" s="463"/>
      <c r="V37" s="463"/>
      <c r="W37" s="463"/>
      <c r="X37" s="463"/>
      <c r="Y37" s="464"/>
      <c r="Z37" s="312"/>
      <c r="AA37" s="214"/>
    </row>
    <row r="38" spans="1:27" s="249" customFormat="1" ht="18" customHeight="1" x14ac:dyDescent="0.2">
      <c r="A38" s="246"/>
      <c r="B38" s="247" t="s">
        <v>727</v>
      </c>
      <c r="C38" s="248"/>
      <c r="D38" s="248"/>
      <c r="L38" s="250"/>
      <c r="Y38" s="313"/>
      <c r="Z38" s="313"/>
      <c r="AA38" s="329"/>
    </row>
    <row r="39" spans="1:27" ht="4.5999999999999996" hidden="1" customHeight="1" x14ac:dyDescent="0.25">
      <c r="A39" s="251"/>
      <c r="D39" s="195"/>
      <c r="E39" s="195"/>
      <c r="F39" s="242"/>
      <c r="G39" s="195"/>
      <c r="H39" s="195"/>
      <c r="I39" s="195"/>
      <c r="J39" s="195"/>
      <c r="K39" s="252"/>
      <c r="L39" s="195"/>
      <c r="M39" s="195"/>
      <c r="N39" s="195"/>
      <c r="O39" s="253"/>
      <c r="P39" s="195"/>
      <c r="Q39" s="195"/>
      <c r="R39" s="195"/>
      <c r="S39" s="195"/>
      <c r="T39" s="195"/>
      <c r="U39" s="195"/>
      <c r="V39" s="195"/>
      <c r="W39" s="195"/>
      <c r="X39" s="195"/>
      <c r="Y39" s="312"/>
      <c r="Z39" s="312"/>
      <c r="AA39" s="214"/>
    </row>
    <row r="40" spans="1:27" s="203" customFormat="1" ht="12.75" customHeight="1" x14ac:dyDescent="0.2">
      <c r="A40" s="254"/>
      <c r="B40" s="548"/>
      <c r="C40" s="462"/>
      <c r="D40" s="462"/>
      <c r="E40" s="462"/>
      <c r="F40" s="462"/>
      <c r="G40" s="462"/>
      <c r="H40" s="462"/>
      <c r="I40" s="462"/>
      <c r="J40" s="462"/>
      <c r="K40" s="462"/>
      <c r="L40" s="462"/>
      <c r="M40" s="462"/>
      <c r="N40" s="462"/>
      <c r="O40" s="462"/>
      <c r="P40" s="256"/>
      <c r="Q40" s="256"/>
      <c r="R40" s="256"/>
      <c r="S40" s="256"/>
      <c r="T40" s="256"/>
      <c r="U40" s="256"/>
      <c r="V40" s="256"/>
      <c r="W40" s="256"/>
      <c r="X40" s="256"/>
      <c r="Y40" s="315"/>
      <c r="Z40" s="315"/>
      <c r="AA40" s="330"/>
    </row>
    <row r="41" spans="1:27" ht="20.25" customHeight="1" x14ac:dyDescent="0.25">
      <c r="A41" s="235"/>
      <c r="B41" s="195"/>
      <c r="C41" s="195"/>
      <c r="D41" s="195"/>
      <c r="E41" s="195"/>
      <c r="F41" s="242"/>
      <c r="G41" s="195"/>
      <c r="H41" s="195"/>
      <c r="I41" s="191"/>
      <c r="J41" s="195"/>
      <c r="K41" s="194"/>
      <c r="L41" s="195"/>
      <c r="M41" s="195"/>
      <c r="N41" s="195"/>
      <c r="O41" s="195"/>
      <c r="P41" s="195"/>
      <c r="Q41" s="194"/>
      <c r="R41" s="195"/>
      <c r="S41" s="195"/>
      <c r="T41" s="195"/>
      <c r="U41" s="195"/>
      <c r="V41" s="195"/>
      <c r="W41" s="195"/>
      <c r="X41" s="195"/>
      <c r="Y41" s="312"/>
      <c r="Z41" s="312"/>
      <c r="AA41" s="297"/>
    </row>
    <row r="42" spans="1:27" s="203" customFormat="1" ht="13.6" customHeight="1" x14ac:dyDescent="0.2">
      <c r="A42" s="258"/>
      <c r="B42" s="255" t="s">
        <v>727</v>
      </c>
      <c r="P42" s="315"/>
      <c r="Q42" s="315"/>
      <c r="R42" s="315"/>
      <c r="S42" s="315"/>
      <c r="T42" s="315"/>
      <c r="U42" s="315"/>
      <c r="V42" s="315"/>
      <c r="W42" s="315"/>
      <c r="X42" s="315"/>
      <c r="Y42" s="315"/>
      <c r="Z42" s="315"/>
      <c r="AA42" s="257"/>
    </row>
    <row r="43" spans="1:27" ht="20.25" customHeight="1" x14ac:dyDescent="0.25">
      <c r="A43" s="235"/>
      <c r="B43" s="195"/>
      <c r="C43" s="195"/>
      <c r="D43" s="195"/>
      <c r="E43" s="195"/>
      <c r="F43" s="242"/>
      <c r="G43" s="195"/>
      <c r="H43" s="195"/>
      <c r="I43" s="191"/>
      <c r="J43" s="195"/>
      <c r="K43" s="194"/>
      <c r="L43" s="195"/>
      <c r="M43" s="195"/>
      <c r="N43" s="195"/>
      <c r="O43" s="195"/>
      <c r="P43" s="326"/>
      <c r="Q43" s="327"/>
      <c r="R43" s="326"/>
      <c r="S43" s="326"/>
      <c r="T43" s="326"/>
      <c r="U43" s="326"/>
      <c r="V43" s="326"/>
      <c r="W43" s="326"/>
      <c r="X43" s="326"/>
      <c r="Y43" s="312"/>
      <c r="Z43" s="312"/>
      <c r="AA43" s="214"/>
    </row>
    <row r="44" spans="1:27" s="201" customFormat="1" ht="18" customHeight="1" x14ac:dyDescent="0.2">
      <c r="A44" s="259"/>
      <c r="B44" s="404" t="s">
        <v>170</v>
      </c>
      <c r="C44" s="404"/>
      <c r="D44" s="404"/>
      <c r="E44" s="404"/>
      <c r="F44" s="404"/>
      <c r="G44" s="405"/>
      <c r="H44" s="405"/>
      <c r="I44" s="405"/>
      <c r="J44" s="405"/>
      <c r="K44" s="405"/>
      <c r="L44" s="405"/>
      <c r="M44" s="405"/>
      <c r="N44" s="405"/>
      <c r="O44" s="260"/>
      <c r="P44" s="482"/>
      <c r="Q44" s="482"/>
      <c r="R44" s="482"/>
      <c r="S44" s="482"/>
      <c r="T44" s="482"/>
      <c r="U44" s="482"/>
      <c r="V44" s="482"/>
      <c r="W44" s="482"/>
      <c r="X44" s="482"/>
      <c r="Y44" s="313"/>
      <c r="Z44" s="313"/>
      <c r="AA44" s="223"/>
    </row>
    <row r="45" spans="1:27" ht="18" customHeight="1" x14ac:dyDescent="0.2">
      <c r="A45" s="235"/>
      <c r="B45" s="406"/>
      <c r="C45" s="406"/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261"/>
      <c r="Q45" s="261"/>
      <c r="R45" s="261"/>
      <c r="S45" s="261"/>
      <c r="T45" s="261"/>
      <c r="U45" s="261"/>
      <c r="V45" s="261"/>
      <c r="W45" s="261"/>
      <c r="X45" s="261"/>
      <c r="Y45" s="214"/>
      <c r="AA45" s="214"/>
    </row>
    <row r="46" spans="1:27" s="201" customFormat="1" ht="14.3" x14ac:dyDescent="0.2">
      <c r="A46" s="259"/>
      <c r="B46" s="402" t="s">
        <v>135</v>
      </c>
      <c r="C46" s="403"/>
      <c r="D46" s="403"/>
      <c r="E46" s="403"/>
      <c r="F46" s="403"/>
      <c r="G46" s="403"/>
      <c r="H46" s="403"/>
      <c r="I46" s="403"/>
      <c r="L46" s="219"/>
      <c r="Y46" s="313"/>
      <c r="Z46" s="313"/>
      <c r="AA46" s="223"/>
    </row>
    <row r="47" spans="1:27" ht="17.350000000000001" customHeight="1" x14ac:dyDescent="0.2">
      <c r="A47" s="235"/>
      <c r="B47" s="549" t="s">
        <v>193</v>
      </c>
      <c r="C47" s="550"/>
      <c r="D47" s="550"/>
      <c r="E47" s="550"/>
      <c r="F47" s="399"/>
      <c r="G47" s="399"/>
      <c r="H47" s="399"/>
      <c r="I47" s="263"/>
      <c r="J47" s="480" t="s">
        <v>871</v>
      </c>
      <c r="K47" s="481"/>
      <c r="L47" s="481"/>
      <c r="M47" s="481"/>
      <c r="N47" s="481"/>
      <c r="O47" s="481"/>
      <c r="P47" s="481"/>
      <c r="Q47" s="481"/>
      <c r="R47" s="481"/>
      <c r="S47" s="481"/>
      <c r="T47" s="481"/>
      <c r="U47" s="481"/>
      <c r="V47" s="481"/>
      <c r="W47" s="481"/>
      <c r="X47" s="481"/>
      <c r="Y47" s="272"/>
      <c r="Z47" s="312"/>
      <c r="AA47" s="214"/>
    </row>
    <row r="48" spans="1:27" ht="19.55" customHeight="1" x14ac:dyDescent="0.2">
      <c r="A48" s="235"/>
      <c r="B48" s="264" t="s">
        <v>245</v>
      </c>
      <c r="C48" s="264"/>
      <c r="D48" s="264"/>
      <c r="E48" s="262"/>
      <c r="F48" s="399"/>
      <c r="G48" s="399"/>
      <c r="H48" s="399"/>
      <c r="J48" s="298"/>
      <c r="K48" s="119"/>
      <c r="L48" s="119"/>
      <c r="M48" s="119"/>
      <c r="N48" s="119"/>
      <c r="O48" s="119"/>
      <c r="P48" s="119"/>
      <c r="Q48" s="119"/>
      <c r="R48" s="119"/>
      <c r="S48" s="119"/>
      <c r="T48" s="119"/>
      <c r="U48" s="119"/>
      <c r="V48" s="119"/>
      <c r="W48" s="119"/>
      <c r="X48" s="119"/>
      <c r="Y48" s="312"/>
      <c r="Z48" s="312"/>
      <c r="AA48" s="214"/>
    </row>
    <row r="49" spans="1:47" ht="16.5" customHeight="1" x14ac:dyDescent="0.2">
      <c r="A49" s="235"/>
      <c r="B49" s="262" t="s">
        <v>45</v>
      </c>
      <c r="C49" s="265"/>
      <c r="D49" s="265"/>
      <c r="E49" s="265"/>
      <c r="F49" s="399"/>
      <c r="G49" s="399"/>
      <c r="H49" s="399"/>
      <c r="J49" s="292"/>
      <c r="K49" s="229"/>
      <c r="L49" s="229"/>
      <c r="M49" s="229"/>
      <c r="N49" s="229"/>
      <c r="O49" s="229"/>
      <c r="P49" s="229"/>
      <c r="Q49" s="229"/>
      <c r="R49" s="229"/>
      <c r="S49" s="229"/>
      <c r="T49" s="229"/>
      <c r="U49" s="229"/>
      <c r="V49" s="229"/>
      <c r="W49" s="229"/>
      <c r="X49" s="229"/>
      <c r="Y49" s="232"/>
      <c r="Z49" s="312"/>
      <c r="AA49" s="214"/>
    </row>
    <row r="50" spans="1:47" ht="19.55" customHeight="1" x14ac:dyDescent="0.2">
      <c r="A50" s="235"/>
      <c r="B50" s="262" t="s">
        <v>44</v>
      </c>
      <c r="C50" s="265"/>
      <c r="D50" s="265"/>
      <c r="E50" s="265"/>
      <c r="F50" s="399"/>
      <c r="G50" s="399"/>
      <c r="H50" s="399"/>
      <c r="J50" s="400" t="s">
        <v>739</v>
      </c>
      <c r="K50" s="401"/>
      <c r="L50" s="401"/>
      <c r="M50" s="401"/>
      <c r="N50" s="401"/>
      <c r="O50" s="401"/>
      <c r="P50" s="401"/>
      <c r="Q50" s="401"/>
      <c r="R50" s="401"/>
      <c r="S50" s="401"/>
      <c r="T50" s="401"/>
      <c r="U50" s="401"/>
      <c r="V50" s="401"/>
      <c r="W50" s="401"/>
      <c r="X50" s="401"/>
      <c r="Y50" s="401"/>
      <c r="Z50" s="232"/>
      <c r="AA50" s="233"/>
    </row>
    <row r="51" spans="1:47" ht="19.55" customHeight="1" x14ac:dyDescent="0.2">
      <c r="A51" s="235"/>
      <c r="B51" s="307" t="s">
        <v>875</v>
      </c>
      <c r="C51" s="265"/>
      <c r="D51" s="265"/>
      <c r="E51" s="265"/>
      <c r="F51" s="399"/>
      <c r="G51" s="399"/>
      <c r="H51" s="399"/>
      <c r="I51" s="326"/>
      <c r="J51" s="537"/>
      <c r="K51" s="538"/>
      <c r="L51" s="538"/>
      <c r="M51" s="538"/>
      <c r="N51" s="538"/>
      <c r="O51" s="538"/>
      <c r="P51" s="538"/>
      <c r="Q51" s="538"/>
      <c r="R51" s="538"/>
      <c r="S51" s="538"/>
      <c r="T51" s="538"/>
      <c r="U51" s="538"/>
      <c r="V51" s="538"/>
      <c r="W51" s="538"/>
      <c r="X51" s="538"/>
      <c r="Y51" s="538"/>
      <c r="Z51" s="312"/>
      <c r="AA51" s="214"/>
    </row>
    <row r="52" spans="1:47" ht="7.5" customHeight="1" x14ac:dyDescent="0.2">
      <c r="A52" s="235"/>
      <c r="B52" s="356"/>
      <c r="C52" s="357"/>
      <c r="D52" s="357"/>
      <c r="E52" s="357"/>
      <c r="F52" s="341"/>
      <c r="G52" s="341"/>
      <c r="H52" s="341"/>
      <c r="I52" s="326"/>
      <c r="J52" s="539"/>
      <c r="K52" s="540"/>
      <c r="L52" s="540"/>
      <c r="M52" s="540"/>
      <c r="N52" s="540"/>
      <c r="O52" s="540"/>
      <c r="P52" s="540"/>
      <c r="Q52" s="540"/>
      <c r="R52" s="540"/>
      <c r="S52" s="540"/>
      <c r="T52" s="540"/>
      <c r="U52" s="540"/>
      <c r="V52" s="540"/>
      <c r="W52" s="540"/>
      <c r="X52" s="540"/>
      <c r="Y52" s="540"/>
      <c r="Z52" s="312"/>
      <c r="AA52" s="214"/>
    </row>
    <row r="53" spans="1:47" ht="9.6999999999999993" customHeight="1" x14ac:dyDescent="0.2">
      <c r="A53" s="235"/>
      <c r="B53" s="356"/>
      <c r="C53" s="357"/>
      <c r="D53" s="357"/>
      <c r="E53" s="357"/>
      <c r="F53" s="341"/>
      <c r="G53" s="341"/>
      <c r="H53" s="341"/>
      <c r="I53" s="326"/>
      <c r="J53" s="539"/>
      <c r="K53" s="540"/>
      <c r="L53" s="540"/>
      <c r="M53" s="540"/>
      <c r="N53" s="540"/>
      <c r="O53" s="540"/>
      <c r="P53" s="540"/>
      <c r="Q53" s="540"/>
      <c r="R53" s="540"/>
      <c r="S53" s="540"/>
      <c r="T53" s="540"/>
      <c r="U53" s="540"/>
      <c r="V53" s="540"/>
      <c r="W53" s="540"/>
      <c r="X53" s="540"/>
      <c r="Y53" s="540"/>
      <c r="Z53" s="312"/>
      <c r="AA53" s="214"/>
      <c r="AC53" s="216"/>
    </row>
    <row r="54" spans="1:47" ht="3.25" customHeight="1" x14ac:dyDescent="0.2">
      <c r="A54" s="235"/>
      <c r="B54" s="358"/>
      <c r="C54" s="357"/>
      <c r="D54" s="357"/>
      <c r="E54" s="357"/>
      <c r="F54" s="341"/>
      <c r="G54" s="341"/>
      <c r="H54" s="341"/>
      <c r="I54" s="326"/>
      <c r="J54" s="539"/>
      <c r="K54" s="540"/>
      <c r="L54" s="540"/>
      <c r="M54" s="540"/>
      <c r="N54" s="540"/>
      <c r="O54" s="540"/>
      <c r="P54" s="540"/>
      <c r="Q54" s="540"/>
      <c r="R54" s="540"/>
      <c r="S54" s="540"/>
      <c r="T54" s="540"/>
      <c r="U54" s="540"/>
      <c r="V54" s="540"/>
      <c r="W54" s="540"/>
      <c r="X54" s="540"/>
      <c r="Y54" s="540"/>
      <c r="Z54" s="312"/>
      <c r="AA54" s="214"/>
      <c r="AC54" s="216"/>
    </row>
    <row r="55" spans="1:47" ht="13.6" hidden="1" customHeight="1" x14ac:dyDescent="0.2">
      <c r="A55" s="235"/>
      <c r="B55" s="366"/>
      <c r="C55" s="367"/>
      <c r="D55" s="367"/>
      <c r="E55" s="367"/>
      <c r="F55" s="368"/>
      <c r="G55" s="368"/>
      <c r="H55" s="368"/>
      <c r="I55" s="369"/>
      <c r="J55" s="539"/>
      <c r="K55" s="540"/>
      <c r="L55" s="540"/>
      <c r="M55" s="540"/>
      <c r="N55" s="540"/>
      <c r="O55" s="540"/>
      <c r="P55" s="540"/>
      <c r="Q55" s="540"/>
      <c r="R55" s="540"/>
      <c r="S55" s="540"/>
      <c r="T55" s="540"/>
      <c r="U55" s="540"/>
      <c r="V55" s="540"/>
      <c r="W55" s="540"/>
      <c r="X55" s="540"/>
      <c r="Y55" s="540"/>
      <c r="Z55" s="312"/>
      <c r="AA55" s="214"/>
    </row>
    <row r="56" spans="1:47" ht="12.25" customHeight="1" x14ac:dyDescent="0.25">
      <c r="A56" s="267"/>
      <c r="B56" s="395"/>
      <c r="C56" s="396"/>
      <c r="D56" s="396"/>
      <c r="E56" s="396"/>
      <c r="F56" s="370"/>
      <c r="G56" s="370"/>
      <c r="H56" s="370"/>
      <c r="I56" s="268"/>
      <c r="J56" s="541"/>
      <c r="K56" s="542"/>
      <c r="L56" s="542"/>
      <c r="M56" s="542"/>
      <c r="N56" s="542"/>
      <c r="O56" s="542"/>
      <c r="P56" s="542"/>
      <c r="Q56" s="542"/>
      <c r="R56" s="542"/>
      <c r="S56" s="542"/>
      <c r="T56" s="542"/>
      <c r="U56" s="542"/>
      <c r="V56" s="542"/>
      <c r="W56" s="542"/>
      <c r="X56" s="542"/>
      <c r="Y56" s="542"/>
      <c r="Z56" s="232"/>
      <c r="AA56" s="233"/>
    </row>
    <row r="57" spans="1:47" ht="8.35" customHeight="1" x14ac:dyDescent="0.25">
      <c r="C57" s="195"/>
      <c r="D57" s="195"/>
      <c r="E57" s="195"/>
      <c r="F57" s="195"/>
      <c r="G57" s="195"/>
      <c r="H57" s="195"/>
      <c r="I57" s="191"/>
      <c r="J57" s="195"/>
      <c r="K57" s="194"/>
      <c r="L57" s="195"/>
      <c r="M57" s="195"/>
      <c r="N57" s="242"/>
      <c r="O57" s="195"/>
      <c r="P57" s="195"/>
      <c r="T57" s="242"/>
      <c r="U57" s="242"/>
      <c r="V57" s="242"/>
      <c r="W57" s="195"/>
      <c r="X57" s="195"/>
    </row>
    <row r="58" spans="1:47" ht="9" customHeight="1" x14ac:dyDescent="0.25">
      <c r="C58" s="195"/>
      <c r="D58" s="195"/>
      <c r="E58" s="195"/>
      <c r="F58" s="195"/>
      <c r="G58" s="195"/>
      <c r="H58" s="195"/>
      <c r="I58" s="191"/>
      <c r="J58" s="195"/>
      <c r="K58" s="194"/>
      <c r="L58" s="195"/>
      <c r="M58" s="195"/>
      <c r="N58" s="242"/>
      <c r="O58" s="195"/>
      <c r="P58" s="195"/>
      <c r="T58" s="242"/>
    </row>
    <row r="59" spans="1:47" s="201" customFormat="1" ht="14.95" customHeight="1" x14ac:dyDescent="0.2">
      <c r="A59" s="193" t="s">
        <v>211</v>
      </c>
      <c r="B59" s="269" t="s">
        <v>96</v>
      </c>
      <c r="C59" s="270"/>
      <c r="D59" s="269"/>
      <c r="E59" s="270"/>
      <c r="K59" s="190"/>
      <c r="V59" s="554" t="s">
        <v>997</v>
      </c>
      <c r="W59" s="555"/>
      <c r="X59" s="555"/>
      <c r="Y59" s="555"/>
      <c r="Z59" s="555"/>
      <c r="AA59" s="555"/>
      <c r="AB59" s="190"/>
      <c r="AD59" s="221"/>
      <c r="AE59" s="190"/>
      <c r="AF59" s="190"/>
      <c r="AH59" s="190"/>
      <c r="AJ59" s="296"/>
      <c r="AK59" s="190"/>
      <c r="AL59" s="190"/>
      <c r="AM59" s="190"/>
      <c r="AN59" s="190"/>
      <c r="AO59" s="190"/>
      <c r="AT59" s="190"/>
      <c r="AU59" s="190"/>
    </row>
    <row r="60" spans="1:47" ht="14.3" customHeight="1" x14ac:dyDescent="0.25">
      <c r="A60" s="242"/>
      <c r="B60" s="271"/>
      <c r="C60" s="272"/>
      <c r="D60" s="272"/>
      <c r="E60" s="362" t="s">
        <v>76</v>
      </c>
      <c r="F60" s="362"/>
      <c r="G60" s="362"/>
      <c r="H60" s="362"/>
      <c r="I60" s="362"/>
      <c r="J60" s="362"/>
      <c r="K60" s="362"/>
      <c r="L60" s="363"/>
      <c r="M60" s="359" t="s">
        <v>75</v>
      </c>
      <c r="N60" s="360"/>
      <c r="O60" s="361"/>
      <c r="P60" s="342" t="s">
        <v>990</v>
      </c>
      <c r="Q60" s="342"/>
      <c r="R60" s="342"/>
      <c r="S60" s="342" t="s">
        <v>1000</v>
      </c>
      <c r="T60" s="342"/>
      <c r="U60" s="342"/>
      <c r="V60" s="554"/>
      <c r="W60" s="555"/>
      <c r="X60" s="555"/>
      <c r="Y60" s="555"/>
      <c r="Z60" s="555"/>
      <c r="AA60" s="555"/>
      <c r="AD60" s="221"/>
      <c r="AJ60" s="296"/>
    </row>
    <row r="61" spans="1:47" ht="27" customHeight="1" x14ac:dyDescent="0.2">
      <c r="A61" s="242"/>
      <c r="E61" s="364"/>
      <c r="F61" s="364"/>
      <c r="G61" s="364"/>
      <c r="H61" s="364"/>
      <c r="I61" s="364"/>
      <c r="J61" s="364"/>
      <c r="K61" s="364"/>
      <c r="L61" s="365"/>
      <c r="M61" s="343">
        <f>SUM(M62:O79)</f>
        <v>0</v>
      </c>
      <c r="N61" s="344"/>
      <c r="O61" s="345"/>
      <c r="P61" s="543">
        <f>SUM(P62:R79)</f>
        <v>0</v>
      </c>
      <c r="Q61" s="543"/>
      <c r="R61" s="343"/>
      <c r="S61" s="543">
        <f>SUM(S62:U79)</f>
        <v>0</v>
      </c>
      <c r="T61" s="543"/>
      <c r="U61" s="343"/>
      <c r="V61" s="556"/>
      <c r="W61" s="557"/>
      <c r="X61" s="557"/>
      <c r="Y61" s="558"/>
      <c r="Z61" s="558"/>
      <c r="AA61" s="559"/>
      <c r="AI61" s="296"/>
    </row>
    <row r="62" spans="1:47" ht="34.5" customHeight="1" x14ac:dyDescent="0.2">
      <c r="A62" s="273"/>
      <c r="B62" s="389" t="s">
        <v>333</v>
      </c>
      <c r="C62" s="390"/>
      <c r="D62" s="391"/>
      <c r="E62" s="349" t="s">
        <v>194</v>
      </c>
      <c r="F62" s="350"/>
      <c r="G62" s="350"/>
      <c r="H62" s="350"/>
      <c r="I62" s="350"/>
      <c r="J62" s="350"/>
      <c r="K62" s="350"/>
      <c r="L62" s="351"/>
      <c r="M62" s="346">
        <f t="shared" ref="M62:M79" si="0">SUM(P62:U62)</f>
        <v>0</v>
      </c>
      <c r="N62" s="347"/>
      <c r="O62" s="348"/>
      <c r="P62" s="355"/>
      <c r="Q62" s="355"/>
      <c r="R62" s="355"/>
      <c r="S62" s="355"/>
      <c r="T62" s="355"/>
      <c r="U62" s="355"/>
      <c r="V62" s="560" t="s">
        <v>1024</v>
      </c>
      <c r="W62" s="561"/>
      <c r="X62" s="561"/>
      <c r="Y62" s="561"/>
      <c r="Z62" s="561"/>
      <c r="AA62" s="562"/>
      <c r="AC62" s="216"/>
      <c r="AI62" s="296"/>
    </row>
    <row r="63" spans="1:47" ht="21.75" customHeight="1" x14ac:dyDescent="0.2">
      <c r="A63" s="273"/>
      <c r="B63" s="392"/>
      <c r="C63" s="393"/>
      <c r="D63" s="394"/>
      <c r="E63" s="349" t="s">
        <v>805</v>
      </c>
      <c r="F63" s="350"/>
      <c r="G63" s="350"/>
      <c r="H63" s="350"/>
      <c r="I63" s="350"/>
      <c r="J63" s="350"/>
      <c r="K63" s="350"/>
      <c r="L63" s="351"/>
      <c r="M63" s="346">
        <f t="shared" si="0"/>
        <v>0</v>
      </c>
      <c r="N63" s="347"/>
      <c r="O63" s="348"/>
      <c r="P63" s="355"/>
      <c r="Q63" s="355"/>
      <c r="R63" s="355"/>
      <c r="S63" s="355"/>
      <c r="T63" s="355"/>
      <c r="U63" s="355"/>
      <c r="V63" s="563"/>
      <c r="W63" s="564"/>
      <c r="X63" s="564"/>
      <c r="Y63" s="564"/>
      <c r="Z63" s="564"/>
      <c r="AA63" s="565"/>
      <c r="AC63" s="216"/>
      <c r="AI63" s="296"/>
    </row>
    <row r="64" spans="1:47" ht="26.5" customHeight="1" x14ac:dyDescent="0.2">
      <c r="A64" s="273"/>
      <c r="B64" s="392"/>
      <c r="C64" s="393"/>
      <c r="D64" s="394"/>
      <c r="E64" s="349" t="s">
        <v>897</v>
      </c>
      <c r="F64" s="350"/>
      <c r="G64" s="350"/>
      <c r="H64" s="350"/>
      <c r="I64" s="350"/>
      <c r="J64" s="350"/>
      <c r="K64" s="350"/>
      <c r="L64" s="351"/>
      <c r="M64" s="346">
        <f t="shared" si="0"/>
        <v>0</v>
      </c>
      <c r="N64" s="347"/>
      <c r="O64" s="348"/>
      <c r="P64" s="355"/>
      <c r="Q64" s="355"/>
      <c r="R64" s="355"/>
      <c r="S64" s="355"/>
      <c r="T64" s="355"/>
      <c r="U64" s="355"/>
      <c r="V64" s="566"/>
      <c r="W64" s="567"/>
      <c r="X64" s="567"/>
      <c r="Y64" s="567"/>
      <c r="Z64" s="567"/>
      <c r="AA64" s="568"/>
      <c r="AB64" s="295"/>
      <c r="AC64" s="295"/>
      <c r="AI64" s="296"/>
    </row>
    <row r="65" spans="1:36" ht="21.75" customHeight="1" x14ac:dyDescent="0.2">
      <c r="A65" s="273"/>
      <c r="B65" s="392"/>
      <c r="C65" s="393"/>
      <c r="D65" s="394"/>
      <c r="E65" s="349" t="s">
        <v>806</v>
      </c>
      <c r="F65" s="350"/>
      <c r="G65" s="350"/>
      <c r="H65" s="350"/>
      <c r="I65" s="350"/>
      <c r="J65" s="350"/>
      <c r="K65" s="350"/>
      <c r="L65" s="351"/>
      <c r="M65" s="346">
        <f t="shared" si="0"/>
        <v>0</v>
      </c>
      <c r="N65" s="347"/>
      <c r="O65" s="348"/>
      <c r="P65" s="355"/>
      <c r="Q65" s="355"/>
      <c r="R65" s="355"/>
      <c r="S65" s="355"/>
      <c r="T65" s="355"/>
      <c r="U65" s="355"/>
      <c r="V65" s="569" t="s">
        <v>1003</v>
      </c>
      <c r="W65" s="569"/>
      <c r="X65" s="569"/>
      <c r="Y65" s="570"/>
      <c r="Z65" s="570"/>
      <c r="AA65" s="570"/>
      <c r="AC65" s="216"/>
      <c r="AI65" s="296"/>
    </row>
    <row r="66" spans="1:36" ht="21.75" customHeight="1" x14ac:dyDescent="0.2">
      <c r="A66" s="273"/>
      <c r="B66" s="392"/>
      <c r="C66" s="393"/>
      <c r="D66" s="394"/>
      <c r="E66" s="274" t="s">
        <v>807</v>
      </c>
      <c r="F66" s="275"/>
      <c r="G66" s="275"/>
      <c r="H66" s="275"/>
      <c r="I66" s="275"/>
      <c r="J66" s="275"/>
      <c r="K66" s="275"/>
      <c r="L66" s="276"/>
      <c r="M66" s="346">
        <f t="shared" si="0"/>
        <v>0</v>
      </c>
      <c r="N66" s="347"/>
      <c r="O66" s="348"/>
      <c r="P66" s="355"/>
      <c r="Q66" s="355"/>
      <c r="R66" s="355"/>
      <c r="S66" s="355"/>
      <c r="T66" s="355"/>
      <c r="U66" s="355"/>
      <c r="V66" s="571" t="s">
        <v>1019</v>
      </c>
      <c r="W66" s="572"/>
      <c r="X66" s="572"/>
      <c r="Y66" s="573">
        <f>Y65*0.19</f>
        <v>0</v>
      </c>
      <c r="Z66" s="574"/>
      <c r="AA66" s="574"/>
      <c r="AC66" s="216"/>
      <c r="AI66" s="296"/>
    </row>
    <row r="67" spans="1:36" ht="21.75" customHeight="1" x14ac:dyDescent="0.2">
      <c r="A67" s="273"/>
      <c r="B67" s="392"/>
      <c r="C67" s="393"/>
      <c r="D67" s="394"/>
      <c r="E67" s="349" t="s">
        <v>898</v>
      </c>
      <c r="F67" s="350"/>
      <c r="G67" s="350"/>
      <c r="H67" s="350"/>
      <c r="I67" s="350"/>
      <c r="J67" s="350"/>
      <c r="K67" s="350"/>
      <c r="L67" s="351"/>
      <c r="M67" s="346">
        <f t="shared" si="0"/>
        <v>0</v>
      </c>
      <c r="N67" s="347"/>
      <c r="O67" s="348"/>
      <c r="P67" s="355"/>
      <c r="Q67" s="355"/>
      <c r="R67" s="355"/>
      <c r="S67" s="355"/>
      <c r="T67" s="355"/>
      <c r="U67" s="355"/>
      <c r="V67" s="575" t="s">
        <v>36</v>
      </c>
      <c r="W67" s="575"/>
      <c r="X67" s="575"/>
      <c r="Y67" s="576">
        <f>Y65+pauschale</f>
        <v>0</v>
      </c>
      <c r="Z67" s="577"/>
      <c r="AA67" s="577"/>
      <c r="AI67" s="296"/>
    </row>
    <row r="68" spans="1:36" ht="22.95" customHeight="1" x14ac:dyDescent="0.2">
      <c r="A68" s="273"/>
      <c r="B68" s="392"/>
      <c r="C68" s="393"/>
      <c r="D68" s="394"/>
      <c r="E68" s="349" t="s">
        <v>732</v>
      </c>
      <c r="F68" s="350"/>
      <c r="G68" s="350"/>
      <c r="H68" s="350"/>
      <c r="I68" s="350"/>
      <c r="J68" s="350"/>
      <c r="K68" s="350"/>
      <c r="L68" s="351"/>
      <c r="M68" s="346">
        <f t="shared" si="0"/>
        <v>0</v>
      </c>
      <c r="N68" s="347"/>
      <c r="O68" s="348"/>
      <c r="P68" s="355"/>
      <c r="Q68" s="355"/>
      <c r="R68" s="388"/>
      <c r="S68" s="355"/>
      <c r="T68" s="355"/>
      <c r="U68" s="355"/>
      <c r="V68" s="578" t="s">
        <v>1020</v>
      </c>
      <c r="W68" s="579"/>
      <c r="X68" s="579"/>
      <c r="Y68" s="579"/>
      <c r="Z68" s="579"/>
      <c r="AA68" s="580"/>
      <c r="AB68" s="216"/>
      <c r="AI68" s="296"/>
    </row>
    <row r="69" spans="1:36" ht="19.55" customHeight="1" x14ac:dyDescent="0.2">
      <c r="A69" s="273"/>
      <c r="B69" s="392"/>
      <c r="C69" s="393"/>
      <c r="D69" s="394"/>
      <c r="E69" s="349" t="s">
        <v>808</v>
      </c>
      <c r="F69" s="350"/>
      <c r="G69" s="350"/>
      <c r="H69" s="350"/>
      <c r="I69" s="350"/>
      <c r="J69" s="350"/>
      <c r="K69" s="350"/>
      <c r="L69" s="351"/>
      <c r="M69" s="346">
        <f t="shared" si="0"/>
        <v>0</v>
      </c>
      <c r="N69" s="347"/>
      <c r="O69" s="348"/>
      <c r="P69" s="355"/>
      <c r="Q69" s="355"/>
      <c r="R69" s="388"/>
      <c r="S69" s="355"/>
      <c r="T69" s="355"/>
      <c r="U69" s="355"/>
      <c r="V69" s="581"/>
      <c r="W69" s="582"/>
      <c r="X69" s="582"/>
      <c r="Y69" s="582"/>
      <c r="Z69" s="582"/>
      <c r="AA69" s="583"/>
      <c r="AB69" s="216"/>
      <c r="AI69" s="296"/>
    </row>
    <row r="70" spans="1:36" ht="19.55" customHeight="1" x14ac:dyDescent="0.2">
      <c r="A70" s="273"/>
      <c r="B70" s="392"/>
      <c r="C70" s="393"/>
      <c r="D70" s="394"/>
      <c r="E70" s="352" t="s">
        <v>733</v>
      </c>
      <c r="F70" s="353"/>
      <c r="G70" s="353"/>
      <c r="H70" s="353"/>
      <c r="I70" s="353"/>
      <c r="J70" s="353"/>
      <c r="K70" s="353"/>
      <c r="L70" s="354"/>
      <c r="M70" s="346">
        <f t="shared" si="0"/>
        <v>0</v>
      </c>
      <c r="N70" s="347"/>
      <c r="O70" s="348"/>
      <c r="P70" s="355"/>
      <c r="Q70" s="355"/>
      <c r="R70" s="388"/>
      <c r="S70" s="355"/>
      <c r="T70" s="355"/>
      <c r="U70" s="355"/>
      <c r="V70" s="581"/>
      <c r="W70" s="582"/>
      <c r="X70" s="582"/>
      <c r="Y70" s="582"/>
      <c r="Z70" s="582"/>
      <c r="AA70" s="583"/>
      <c r="AB70" s="216"/>
      <c r="AC70" s="294"/>
      <c r="AI70" s="296"/>
    </row>
    <row r="71" spans="1:36" ht="24.8" customHeight="1" x14ac:dyDescent="0.2">
      <c r="A71" s="273"/>
      <c r="B71" s="392"/>
      <c r="C71" s="393"/>
      <c r="D71" s="394"/>
      <c r="E71" s="349" t="s">
        <v>685</v>
      </c>
      <c r="F71" s="350"/>
      <c r="G71" s="350"/>
      <c r="H71" s="350"/>
      <c r="I71" s="350"/>
      <c r="J71" s="350"/>
      <c r="K71" s="350"/>
      <c r="L71" s="351"/>
      <c r="M71" s="346">
        <f t="shared" si="0"/>
        <v>0</v>
      </c>
      <c r="N71" s="347"/>
      <c r="O71" s="348"/>
      <c r="P71" s="355"/>
      <c r="Q71" s="355"/>
      <c r="R71" s="388"/>
      <c r="S71" s="355"/>
      <c r="T71" s="355"/>
      <c r="U71" s="355"/>
      <c r="V71" s="581"/>
      <c r="W71" s="582"/>
      <c r="X71" s="582"/>
      <c r="Y71" s="582"/>
      <c r="Z71" s="582"/>
      <c r="AA71" s="583"/>
      <c r="AB71" s="216"/>
      <c r="AC71" s="294"/>
      <c r="AI71" s="296"/>
    </row>
    <row r="72" spans="1:36" ht="21.75" customHeight="1" x14ac:dyDescent="0.2">
      <c r="A72" s="273"/>
      <c r="B72" s="392"/>
      <c r="C72" s="393"/>
      <c r="D72" s="394"/>
      <c r="E72" s="349" t="s">
        <v>734</v>
      </c>
      <c r="F72" s="350"/>
      <c r="G72" s="350"/>
      <c r="H72" s="350"/>
      <c r="I72" s="350"/>
      <c r="J72" s="350"/>
      <c r="K72" s="350"/>
      <c r="L72" s="351"/>
      <c r="M72" s="346">
        <f t="shared" si="0"/>
        <v>0</v>
      </c>
      <c r="N72" s="347"/>
      <c r="O72" s="348"/>
      <c r="P72" s="355"/>
      <c r="Q72" s="355"/>
      <c r="R72" s="388"/>
      <c r="S72" s="355"/>
      <c r="T72" s="355"/>
      <c r="U72" s="355"/>
      <c r="V72" s="581"/>
      <c r="W72" s="582"/>
      <c r="X72" s="582"/>
      <c r="Y72" s="582"/>
      <c r="Z72" s="582"/>
      <c r="AA72" s="583"/>
      <c r="AB72" s="216"/>
      <c r="AC72" s="294"/>
      <c r="AI72" s="296"/>
    </row>
    <row r="73" spans="1:36" ht="21.75" customHeight="1" x14ac:dyDescent="0.2">
      <c r="A73" s="277"/>
      <c r="B73" s="551"/>
      <c r="C73" s="552"/>
      <c r="D73" s="553"/>
      <c r="E73" s="530" t="s">
        <v>195</v>
      </c>
      <c r="F73" s="533"/>
      <c r="G73" s="533"/>
      <c r="H73" s="533"/>
      <c r="I73" s="533"/>
      <c r="J73" s="533"/>
      <c r="K73" s="533"/>
      <c r="L73" s="534"/>
      <c r="M73" s="346">
        <f t="shared" si="0"/>
        <v>0</v>
      </c>
      <c r="N73" s="347"/>
      <c r="O73" s="348"/>
      <c r="P73" s="355"/>
      <c r="Q73" s="355"/>
      <c r="R73" s="388"/>
      <c r="S73" s="355"/>
      <c r="T73" s="355"/>
      <c r="U73" s="355"/>
      <c r="V73" s="581"/>
      <c r="W73" s="582"/>
      <c r="X73" s="582"/>
      <c r="Y73" s="582"/>
      <c r="Z73" s="582"/>
      <c r="AA73" s="583"/>
      <c r="AC73" s="294"/>
      <c r="AI73" s="296"/>
    </row>
    <row r="74" spans="1:36" ht="21.75" customHeight="1" x14ac:dyDescent="0.2">
      <c r="A74" s="273"/>
      <c r="B74" s="389" t="s">
        <v>196</v>
      </c>
      <c r="C74" s="390"/>
      <c r="D74" s="391"/>
      <c r="E74" s="530" t="s">
        <v>874</v>
      </c>
      <c r="F74" s="531"/>
      <c r="G74" s="531"/>
      <c r="H74" s="531"/>
      <c r="I74" s="531"/>
      <c r="J74" s="531"/>
      <c r="K74" s="531"/>
      <c r="L74" s="532"/>
      <c r="M74" s="346">
        <f t="shared" si="0"/>
        <v>0</v>
      </c>
      <c r="N74" s="347"/>
      <c r="O74" s="348"/>
      <c r="P74" s="388"/>
      <c r="Q74" s="535"/>
      <c r="R74" s="535"/>
      <c r="S74" s="355"/>
      <c r="T74" s="355"/>
      <c r="U74" s="355"/>
      <c r="V74" s="581"/>
      <c r="W74" s="582"/>
      <c r="X74" s="582"/>
      <c r="Y74" s="582"/>
      <c r="Z74" s="582"/>
      <c r="AA74" s="583"/>
      <c r="AC74" s="294"/>
      <c r="AI74" s="296"/>
    </row>
    <row r="75" spans="1:36" ht="21.75" customHeight="1" x14ac:dyDescent="0.2">
      <c r="A75" s="273"/>
      <c r="B75" s="392"/>
      <c r="C75" s="393"/>
      <c r="D75" s="394"/>
      <c r="E75" s="349" t="s">
        <v>735</v>
      </c>
      <c r="F75" s="397"/>
      <c r="G75" s="397"/>
      <c r="H75" s="397"/>
      <c r="I75" s="397"/>
      <c r="J75" s="397"/>
      <c r="K75" s="397"/>
      <c r="L75" s="398"/>
      <c r="M75" s="346">
        <f t="shared" si="0"/>
        <v>0</v>
      </c>
      <c r="N75" s="347"/>
      <c r="O75" s="348"/>
      <c r="P75" s="355"/>
      <c r="Q75" s="355"/>
      <c r="R75" s="388"/>
      <c r="S75" s="355"/>
      <c r="T75" s="355"/>
      <c r="U75" s="355"/>
      <c r="V75" s="581"/>
      <c r="W75" s="582"/>
      <c r="X75" s="582"/>
      <c r="Y75" s="582"/>
      <c r="Z75" s="582"/>
      <c r="AA75" s="583"/>
      <c r="AC75" s="294"/>
      <c r="AI75" s="296"/>
    </row>
    <row r="76" spans="1:36" ht="21.75" customHeight="1" x14ac:dyDescent="0.2">
      <c r="A76" s="273"/>
      <c r="B76" s="392"/>
      <c r="C76" s="393"/>
      <c r="D76" s="394"/>
      <c r="E76" s="349" t="s">
        <v>771</v>
      </c>
      <c r="F76" s="350"/>
      <c r="G76" s="350"/>
      <c r="H76" s="350"/>
      <c r="I76" s="350"/>
      <c r="J76" s="350"/>
      <c r="K76" s="350"/>
      <c r="L76" s="351"/>
      <c r="M76" s="346">
        <f t="shared" si="0"/>
        <v>0</v>
      </c>
      <c r="N76" s="347"/>
      <c r="O76" s="348"/>
      <c r="P76" s="355"/>
      <c r="Q76" s="355"/>
      <c r="R76" s="388"/>
      <c r="S76" s="355"/>
      <c r="T76" s="355"/>
      <c r="U76" s="355"/>
      <c r="V76" s="581"/>
      <c r="W76" s="582"/>
      <c r="X76" s="582"/>
      <c r="Y76" s="582"/>
      <c r="Z76" s="582"/>
      <c r="AA76" s="583"/>
      <c r="AC76" s="294"/>
      <c r="AI76" s="296"/>
    </row>
    <row r="77" spans="1:36" ht="23.3" customHeight="1" x14ac:dyDescent="0.2">
      <c r="A77" s="273"/>
      <c r="B77" s="389" t="s">
        <v>736</v>
      </c>
      <c r="C77" s="390"/>
      <c r="D77" s="391"/>
      <c r="E77" s="349" t="s">
        <v>197</v>
      </c>
      <c r="F77" s="397"/>
      <c r="G77" s="397"/>
      <c r="H77" s="397"/>
      <c r="I77" s="397"/>
      <c r="J77" s="397"/>
      <c r="K77" s="397"/>
      <c r="L77" s="398"/>
      <c r="M77" s="346">
        <f t="shared" si="0"/>
        <v>0</v>
      </c>
      <c r="N77" s="347"/>
      <c r="O77" s="348"/>
      <c r="P77" s="355"/>
      <c r="Q77" s="355"/>
      <c r="R77" s="388"/>
      <c r="S77" s="355"/>
      <c r="T77" s="355"/>
      <c r="U77" s="355"/>
      <c r="V77" s="581"/>
      <c r="W77" s="582"/>
      <c r="X77" s="582"/>
      <c r="Y77" s="582"/>
      <c r="Z77" s="582"/>
      <c r="AA77" s="583"/>
      <c r="AB77" s="216"/>
      <c r="AC77" s="294"/>
      <c r="AI77" s="296"/>
    </row>
    <row r="78" spans="1:36" ht="23.3" customHeight="1" x14ac:dyDescent="0.2">
      <c r="A78" s="273"/>
      <c r="B78" s="392"/>
      <c r="C78" s="393"/>
      <c r="D78" s="394"/>
      <c r="E78" s="508" t="s">
        <v>737</v>
      </c>
      <c r="F78" s="509"/>
      <c r="G78" s="509"/>
      <c r="H78" s="509"/>
      <c r="I78" s="509"/>
      <c r="J78" s="509"/>
      <c r="K78" s="509"/>
      <c r="L78" s="510"/>
      <c r="M78" s="346">
        <f t="shared" si="0"/>
        <v>0</v>
      </c>
      <c r="N78" s="347"/>
      <c r="O78" s="348"/>
      <c r="P78" s="355"/>
      <c r="Q78" s="355"/>
      <c r="R78" s="388"/>
      <c r="S78" s="355"/>
      <c r="T78" s="355"/>
      <c r="U78" s="355"/>
      <c r="V78" s="581"/>
      <c r="W78" s="582"/>
      <c r="X78" s="582"/>
      <c r="Y78" s="582"/>
      <c r="Z78" s="582"/>
      <c r="AA78" s="583"/>
      <c r="AB78" s="216"/>
      <c r="AC78" s="294"/>
      <c r="AI78" s="296"/>
    </row>
    <row r="79" spans="1:36" ht="24.8" customHeight="1" x14ac:dyDescent="0.2">
      <c r="A79" s="273"/>
      <c r="B79" s="495"/>
      <c r="C79" s="496"/>
      <c r="D79" s="497"/>
      <c r="E79" s="492" t="s">
        <v>738</v>
      </c>
      <c r="F79" s="493"/>
      <c r="G79" s="493"/>
      <c r="H79" s="493"/>
      <c r="I79" s="493"/>
      <c r="J79" s="493"/>
      <c r="K79" s="493"/>
      <c r="L79" s="494"/>
      <c r="M79" s="346">
        <f t="shared" si="0"/>
        <v>0</v>
      </c>
      <c r="N79" s="347"/>
      <c r="O79" s="348"/>
      <c r="P79" s="355"/>
      <c r="Q79" s="355"/>
      <c r="R79" s="388"/>
      <c r="S79" s="355"/>
      <c r="T79" s="355"/>
      <c r="U79" s="355"/>
      <c r="V79" s="581"/>
      <c r="W79" s="582"/>
      <c r="X79" s="582"/>
      <c r="Y79" s="582"/>
      <c r="Z79" s="582"/>
      <c r="AA79" s="583"/>
      <c r="AC79" s="294"/>
      <c r="AI79" s="296"/>
    </row>
    <row r="80" spans="1:36" ht="17.350000000000001" customHeight="1" x14ac:dyDescent="0.25">
      <c r="A80" s="242"/>
      <c r="B80" s="485" t="s">
        <v>686</v>
      </c>
      <c r="C80" s="485"/>
      <c r="D80" s="485"/>
      <c r="E80" s="485"/>
      <c r="F80" s="485"/>
      <c r="G80" s="485"/>
      <c r="H80" s="485"/>
      <c r="I80" s="485"/>
      <c r="J80" s="485"/>
      <c r="K80" s="485"/>
      <c r="L80" s="485"/>
      <c r="M80" s="485"/>
      <c r="N80" s="440"/>
      <c r="O80" s="440"/>
      <c r="P80" s="440"/>
      <c r="Q80" s="440"/>
      <c r="R80" s="440"/>
      <c r="S80" s="440"/>
      <c r="T80" s="440"/>
      <c r="U80" s="440"/>
      <c r="V80" s="440"/>
      <c r="W80" s="440"/>
      <c r="X80" s="440"/>
      <c r="AD80" s="221"/>
      <c r="AJ80" s="296"/>
    </row>
    <row r="81" spans="1:36" ht="17.350000000000001" customHeight="1" x14ac:dyDescent="0.2">
      <c r="A81" s="242"/>
      <c r="B81" s="500" t="s">
        <v>772</v>
      </c>
      <c r="C81" s="501"/>
      <c r="D81" s="501"/>
      <c r="E81" s="501"/>
      <c r="F81" s="501"/>
      <c r="G81" s="501"/>
      <c r="H81" s="501"/>
      <c r="I81" s="501"/>
      <c r="J81" s="501"/>
      <c r="K81" s="502"/>
      <c r="L81" s="489">
        <f>SUM(kostges-Tnentgeltges)</f>
        <v>0</v>
      </c>
      <c r="M81" s="490"/>
      <c r="N81" s="491"/>
      <c r="O81" s="299">
        <v>1</v>
      </c>
      <c r="P81" s="266"/>
      <c r="Q81" s="266"/>
      <c r="R81" s="503"/>
      <c r="S81" s="503"/>
      <c r="T81" s="503"/>
      <c r="U81" s="503"/>
      <c r="V81" s="266"/>
      <c r="W81" s="278"/>
      <c r="X81" s="278"/>
      <c r="Z81" s="216"/>
      <c r="AD81" s="221"/>
      <c r="AJ81" s="296"/>
    </row>
    <row r="82" spans="1:36" ht="14.3" customHeight="1" x14ac:dyDescent="0.2">
      <c r="A82" s="242"/>
      <c r="B82" s="505" t="s">
        <v>668</v>
      </c>
      <c r="C82" s="505"/>
      <c r="D82" s="505"/>
      <c r="E82" s="505"/>
      <c r="F82" s="505"/>
      <c r="G82" s="505"/>
      <c r="H82" s="505"/>
      <c r="I82" s="505"/>
      <c r="J82" s="505"/>
      <c r="K82" s="505"/>
      <c r="L82" s="507">
        <f>SUM(kostges-mastdges-Tnentgeltges)</f>
        <v>0</v>
      </c>
      <c r="M82" s="507"/>
      <c r="N82" s="507"/>
      <c r="O82" s="299" t="str">
        <f>IF(L81=0,"",SUM(aktivkofi)/L81)</f>
        <v/>
      </c>
      <c r="P82" s="216"/>
      <c r="Q82" s="216"/>
      <c r="R82" s="498"/>
      <c r="S82" s="499"/>
      <c r="T82" s="486"/>
      <c r="U82" s="487"/>
      <c r="V82" s="216"/>
      <c r="W82" s="278"/>
      <c r="X82" s="278"/>
      <c r="Y82" s="279"/>
      <c r="AD82" s="221"/>
      <c r="AJ82" s="296"/>
    </row>
    <row r="83" spans="1:36" ht="8.5" customHeight="1" x14ac:dyDescent="0.25">
      <c r="A83" s="242"/>
      <c r="B83" s="280" t="e">
        <f>SUM(#REF!)</f>
        <v>#REF!</v>
      </c>
      <c r="C83" s="280"/>
      <c r="D83" s="280"/>
      <c r="E83" s="280"/>
      <c r="F83" s="280"/>
      <c r="G83" s="280"/>
      <c r="H83" s="280"/>
      <c r="I83" s="280"/>
      <c r="J83" s="280"/>
      <c r="K83" s="280"/>
      <c r="L83" s="280"/>
      <c r="M83" s="280"/>
      <c r="N83" s="280"/>
      <c r="O83" s="280"/>
      <c r="P83" s="280"/>
      <c r="Q83" s="280"/>
      <c r="R83" s="499"/>
      <c r="S83" s="499"/>
      <c r="T83" s="487"/>
      <c r="U83" s="487"/>
      <c r="V83" s="280"/>
      <c r="W83" s="280"/>
      <c r="X83" s="280"/>
      <c r="Y83" s="279"/>
      <c r="AD83" s="221"/>
      <c r="AJ83" s="296"/>
    </row>
    <row r="84" spans="1:36" ht="16.5" customHeight="1" x14ac:dyDescent="0.2">
      <c r="A84" s="242"/>
      <c r="B84" s="506" t="s">
        <v>740</v>
      </c>
      <c r="C84" s="506"/>
      <c r="D84" s="506"/>
      <c r="E84" s="506"/>
      <c r="F84" s="506"/>
      <c r="G84" s="506"/>
      <c r="H84" s="506"/>
      <c r="I84" s="506"/>
      <c r="J84" s="506"/>
      <c r="K84" s="506"/>
      <c r="L84" s="506"/>
      <c r="M84" s="506"/>
      <c r="N84" s="506"/>
      <c r="O84" s="506"/>
      <c r="P84" s="506"/>
      <c r="Q84" s="506"/>
      <c r="R84" s="506"/>
      <c r="S84" s="506"/>
      <c r="T84" s="506"/>
      <c r="U84" s="506"/>
      <c r="V84" s="506"/>
      <c r="W84" s="506"/>
      <c r="X84" s="506"/>
      <c r="AD84" s="221"/>
      <c r="AJ84" s="296"/>
    </row>
    <row r="85" spans="1:36" ht="118.2" customHeight="1" x14ac:dyDescent="0.2">
      <c r="A85" s="242"/>
      <c r="B85" s="371"/>
      <c r="C85" s="372"/>
      <c r="D85" s="372"/>
      <c r="E85" s="372"/>
      <c r="F85" s="372"/>
      <c r="G85" s="372"/>
      <c r="H85" s="372"/>
      <c r="I85" s="372"/>
      <c r="J85" s="372"/>
      <c r="K85" s="372"/>
      <c r="L85" s="372"/>
      <c r="M85" s="372"/>
      <c r="N85" s="372"/>
      <c r="O85" s="372"/>
      <c r="P85" s="372"/>
      <c r="Q85" s="372"/>
      <c r="R85" s="372"/>
      <c r="S85" s="372"/>
      <c r="T85" s="372"/>
      <c r="U85" s="372"/>
      <c r="V85" s="372"/>
      <c r="W85" s="372"/>
      <c r="X85" s="372"/>
      <c r="Y85" s="483"/>
      <c r="Z85" s="483"/>
      <c r="AA85" s="484"/>
      <c r="AD85" s="221"/>
      <c r="AJ85" s="296"/>
    </row>
    <row r="86" spans="1:36" ht="12.75" customHeight="1" x14ac:dyDescent="0.25">
      <c r="A86" s="242"/>
      <c r="B86" s="504"/>
      <c r="C86" s="440"/>
      <c r="D86" s="440"/>
      <c r="E86" s="440"/>
      <c r="F86" s="440"/>
      <c r="G86" s="440"/>
      <c r="H86" s="440"/>
      <c r="I86" s="440"/>
      <c r="J86" s="440"/>
      <c r="AA86" s="191"/>
      <c r="AD86" s="221"/>
      <c r="AJ86" s="296"/>
    </row>
    <row r="87" spans="1:36" ht="12.75" customHeight="1" x14ac:dyDescent="0.25">
      <c r="A87" s="252"/>
      <c r="B87" s="252" t="s">
        <v>354</v>
      </c>
      <c r="AD87" s="221"/>
      <c r="AJ87" s="296"/>
    </row>
    <row r="88" spans="1:36" ht="12.75" customHeight="1" x14ac:dyDescent="0.2">
      <c r="A88" s="242"/>
      <c r="B88" s="206" t="s">
        <v>139</v>
      </c>
      <c r="K88" s="203" t="s">
        <v>356</v>
      </c>
      <c r="W88" s="504"/>
      <c r="X88" s="440"/>
      <c r="AD88" s="221"/>
      <c r="AJ88" s="296"/>
    </row>
    <row r="89" spans="1:36" ht="12.75" customHeight="1" x14ac:dyDescent="0.2">
      <c r="A89" s="242"/>
      <c r="B89" s="206" t="s">
        <v>355</v>
      </c>
      <c r="C89" s="281"/>
      <c r="D89" s="281"/>
      <c r="I89" s="195"/>
      <c r="W89" s="440"/>
      <c r="X89" s="440"/>
      <c r="AD89" s="221"/>
      <c r="AJ89" s="296"/>
    </row>
    <row r="90" spans="1:36" ht="12.75" customHeight="1" x14ac:dyDescent="0.25">
      <c r="A90" s="242"/>
      <c r="B90" s="206"/>
      <c r="C90" s="281"/>
      <c r="D90" s="281"/>
      <c r="F90" s="230"/>
      <c r="H90" s="488" t="s">
        <v>198</v>
      </c>
      <c r="I90" s="488"/>
      <c r="J90" s="488"/>
      <c r="K90" s="488"/>
      <c r="L90" s="488"/>
      <c r="M90" s="488"/>
      <c r="N90" s="488"/>
      <c r="O90" s="488"/>
      <c r="P90" s="338" t="s">
        <v>1023</v>
      </c>
      <c r="V90" s="485" t="s">
        <v>50</v>
      </c>
      <c r="W90" s="440"/>
      <c r="X90" s="440"/>
      <c r="AD90" s="221"/>
    </row>
    <row r="91" spans="1:36" x14ac:dyDescent="0.2">
      <c r="B91" s="377" t="str">
        <f>IF(mffKIges&gt;0,"Mittel MFFKI"," ")</f>
        <v xml:space="preserve"> </v>
      </c>
      <c r="C91" s="378"/>
      <c r="D91" s="378"/>
      <c r="E91" s="378"/>
      <c r="F91" s="378"/>
      <c r="G91" s="378"/>
      <c r="H91" s="512"/>
      <c r="I91" s="376"/>
      <c r="J91" s="376"/>
      <c r="K91" s="376"/>
      <c r="L91" s="376"/>
      <c r="M91" s="376"/>
      <c r="N91" s="376"/>
      <c r="O91" s="376"/>
      <c r="P91" s="376"/>
      <c r="Q91" s="376"/>
      <c r="R91" s="376"/>
      <c r="S91" s="376"/>
      <c r="T91" s="376"/>
      <c r="U91" s="171"/>
      <c r="V91" s="511"/>
      <c r="W91" s="511"/>
      <c r="X91" s="511"/>
      <c r="Y91" s="378"/>
      <c r="Z91" s="378"/>
      <c r="AA91" s="378"/>
    </row>
    <row r="92" spans="1:36" x14ac:dyDescent="0.2">
      <c r="B92" s="377" t="str">
        <f>IF(jobcenterges&gt;0,"Mittel des Jobcenters"," ")</f>
        <v xml:space="preserve"> </v>
      </c>
      <c r="C92" s="378"/>
      <c r="D92" s="378"/>
      <c r="E92" s="378"/>
      <c r="F92" s="378"/>
      <c r="G92" s="378"/>
      <c r="H92" s="522" t="s">
        <v>956</v>
      </c>
      <c r="I92" s="514"/>
      <c r="J92" s="514"/>
      <c r="K92" s="514"/>
      <c r="L92" s="514"/>
      <c r="M92" s="514"/>
      <c r="N92" s="514"/>
      <c r="O92" s="514"/>
      <c r="P92" s="513"/>
      <c r="Q92" s="514"/>
      <c r="R92" s="514"/>
      <c r="S92" s="514"/>
      <c r="T92" s="514"/>
      <c r="U92" s="339"/>
      <c r="V92" s="519"/>
      <c r="W92" s="519"/>
      <c r="X92" s="519"/>
      <c r="Y92" s="520"/>
      <c r="Z92" s="520"/>
      <c r="AA92" s="521"/>
    </row>
    <row r="93" spans="1:36" ht="15.65" customHeight="1" x14ac:dyDescent="0.2">
      <c r="B93" s="377" t="str">
        <f>IF(sstgoeffentlges&gt;0,"sonstige öffentl. Mittel"," ")</f>
        <v xml:space="preserve"> </v>
      </c>
      <c r="C93" s="378"/>
      <c r="D93" s="378"/>
      <c r="E93" s="378"/>
      <c r="F93" s="378"/>
      <c r="G93" s="378"/>
      <c r="H93" s="512"/>
      <c r="I93" s="376"/>
      <c r="J93" s="376"/>
      <c r="K93" s="376"/>
      <c r="L93" s="376"/>
      <c r="M93" s="376"/>
      <c r="N93" s="376"/>
      <c r="O93" s="376"/>
      <c r="P93" s="376"/>
      <c r="Q93" s="376"/>
      <c r="R93" s="376"/>
      <c r="S93" s="376"/>
      <c r="T93" s="376"/>
      <c r="U93" s="171"/>
      <c r="V93" s="511"/>
      <c r="W93" s="511"/>
      <c r="X93" s="511"/>
      <c r="Y93" s="378"/>
      <c r="Z93" s="378"/>
      <c r="AA93" s="378"/>
    </row>
    <row r="94" spans="1:36" x14ac:dyDescent="0.2">
      <c r="B94" s="377" t="str">
        <f>IF(zuschussunternges&gt;0,"Zuschuss von Unternehmen"," ")</f>
        <v xml:space="preserve"> </v>
      </c>
      <c r="C94" s="378"/>
      <c r="D94" s="378"/>
      <c r="E94" s="378"/>
      <c r="F94" s="378"/>
      <c r="G94" s="378"/>
      <c r="H94" s="512"/>
      <c r="I94" s="376"/>
      <c r="J94" s="376"/>
      <c r="K94" s="376"/>
      <c r="L94" s="376"/>
      <c r="M94" s="376"/>
      <c r="N94" s="376"/>
      <c r="O94" s="376"/>
      <c r="P94" s="376"/>
      <c r="Q94" s="376"/>
      <c r="R94" s="376"/>
      <c r="S94" s="376"/>
      <c r="T94" s="376"/>
      <c r="U94" s="171"/>
      <c r="V94" s="511"/>
      <c r="W94" s="511"/>
      <c r="X94" s="511"/>
      <c r="Y94" s="378"/>
      <c r="Z94" s="378"/>
      <c r="AA94" s="378"/>
    </row>
    <row r="95" spans="1:36" x14ac:dyDescent="0.2">
      <c r="B95" s="377" t="str">
        <f>IF(spendenges&gt;0,"Spenden"," ")</f>
        <v xml:space="preserve"> </v>
      </c>
      <c r="C95" s="378"/>
      <c r="D95" s="378"/>
      <c r="E95" s="378"/>
      <c r="F95" s="378"/>
      <c r="G95" s="378"/>
      <c r="H95" s="512"/>
      <c r="I95" s="376"/>
      <c r="J95" s="376"/>
      <c r="K95" s="376"/>
      <c r="L95" s="376"/>
      <c r="M95" s="376"/>
      <c r="N95" s="376"/>
      <c r="O95" s="376"/>
      <c r="P95" s="376"/>
      <c r="Q95" s="376"/>
      <c r="R95" s="376"/>
      <c r="S95" s="376"/>
      <c r="T95" s="376"/>
      <c r="U95" s="171"/>
      <c r="V95" s="511"/>
      <c r="W95" s="511"/>
      <c r="X95" s="511"/>
      <c r="Y95" s="378"/>
      <c r="Z95" s="378"/>
      <c r="AA95" s="378"/>
    </row>
    <row r="96" spans="1:36" s="119" customFormat="1" ht="14.95" customHeight="1" x14ac:dyDescent="0.2">
      <c r="B96" s="293"/>
      <c r="C96" s="293"/>
      <c r="D96" s="293"/>
      <c r="E96" s="293"/>
      <c r="F96" s="293"/>
      <c r="G96" s="293"/>
      <c r="H96" s="293"/>
      <c r="I96" s="293"/>
      <c r="J96" s="293"/>
      <c r="K96" s="293"/>
      <c r="L96" s="293"/>
      <c r="M96" s="293"/>
      <c r="N96" s="293"/>
      <c r="O96" s="293"/>
      <c r="P96" s="293"/>
      <c r="Q96" s="293"/>
      <c r="R96" s="293"/>
      <c r="S96" s="293"/>
      <c r="T96" s="293"/>
      <c r="U96" s="293"/>
      <c r="V96" s="511"/>
      <c r="W96" s="511"/>
      <c r="X96" s="511"/>
      <c r="Y96" s="378"/>
      <c r="Z96" s="378"/>
      <c r="AA96" s="462"/>
    </row>
    <row r="97" spans="1:35" s="201" customFormat="1" ht="15.8" customHeight="1" x14ac:dyDescent="0.2">
      <c r="A97" s="193" t="s">
        <v>212</v>
      </c>
      <c r="B97" s="269" t="s">
        <v>213</v>
      </c>
      <c r="C97" s="269"/>
      <c r="D97" s="269"/>
      <c r="E97" s="269"/>
      <c r="F97" s="218"/>
      <c r="G97" s="236"/>
      <c r="H97" s="236"/>
      <c r="I97" s="236"/>
      <c r="J97" s="236"/>
      <c r="K97" s="236"/>
      <c r="L97" s="236"/>
      <c r="M97" s="236"/>
      <c r="N97" s="236"/>
      <c r="O97" s="236"/>
      <c r="P97" s="236"/>
      <c r="Q97" s="236"/>
      <c r="R97" s="236"/>
      <c r="S97" s="236"/>
      <c r="T97" s="236"/>
      <c r="U97" s="236"/>
      <c r="V97" s="236"/>
      <c r="W97" s="236"/>
      <c r="X97" s="236"/>
      <c r="AD97" s="221"/>
    </row>
    <row r="98" spans="1:35" s="201" customFormat="1" ht="19.55" customHeight="1" x14ac:dyDescent="0.2">
      <c r="A98" s="193">
        <v>1</v>
      </c>
      <c r="B98" s="269" t="s">
        <v>1017</v>
      </c>
      <c r="C98" s="269"/>
      <c r="D98" s="269"/>
      <c r="E98" s="269"/>
      <c r="F98" s="269"/>
      <c r="G98" s="270"/>
      <c r="H98" s="270"/>
      <c r="I98" s="270"/>
      <c r="J98" s="270"/>
      <c r="K98" s="270"/>
      <c r="L98" s="270"/>
      <c r="M98" s="270"/>
      <c r="N98" s="270"/>
      <c r="O98" s="270"/>
      <c r="P98" s="270"/>
      <c r="Q98" s="270"/>
      <c r="R98" s="270"/>
      <c r="S98" s="270"/>
      <c r="T98" s="270"/>
      <c r="U98" s="270"/>
      <c r="V98" s="270"/>
      <c r="W98" s="270"/>
      <c r="X98" s="270"/>
      <c r="AD98" s="221"/>
    </row>
    <row r="99" spans="1:35" ht="109.2" customHeight="1" x14ac:dyDescent="0.25">
      <c r="A99" s="282"/>
      <c r="B99" s="379"/>
      <c r="C99" s="525"/>
      <c r="D99" s="525"/>
      <c r="E99" s="525"/>
      <c r="F99" s="525"/>
      <c r="G99" s="525"/>
      <c r="H99" s="525"/>
      <c r="I99" s="525"/>
      <c r="J99" s="525"/>
      <c r="K99" s="525"/>
      <c r="L99" s="525"/>
      <c r="M99" s="525"/>
      <c r="N99" s="525"/>
      <c r="O99" s="525"/>
      <c r="P99" s="525"/>
      <c r="Q99" s="525"/>
      <c r="R99" s="525"/>
      <c r="S99" s="525"/>
      <c r="T99" s="525"/>
      <c r="U99" s="525"/>
      <c r="V99" s="525"/>
      <c r="W99" s="525"/>
      <c r="X99" s="525"/>
      <c r="Y99" s="526"/>
      <c r="AD99" s="194"/>
    </row>
    <row r="100" spans="1:35" ht="156.75" customHeight="1" x14ac:dyDescent="0.2">
      <c r="A100" s="119"/>
      <c r="B100" s="527"/>
      <c r="C100" s="528"/>
      <c r="D100" s="528"/>
      <c r="E100" s="528"/>
      <c r="F100" s="528"/>
      <c r="G100" s="528"/>
      <c r="H100" s="528"/>
      <c r="I100" s="528"/>
      <c r="J100" s="528"/>
      <c r="K100" s="528"/>
      <c r="L100" s="528"/>
      <c r="M100" s="528"/>
      <c r="N100" s="528"/>
      <c r="O100" s="528"/>
      <c r="P100" s="528"/>
      <c r="Q100" s="528"/>
      <c r="R100" s="528"/>
      <c r="S100" s="528"/>
      <c r="T100" s="528"/>
      <c r="U100" s="528"/>
      <c r="V100" s="528"/>
      <c r="W100" s="528"/>
      <c r="X100" s="528"/>
      <c r="Y100" s="529"/>
      <c r="AD100" s="194"/>
    </row>
    <row r="101" spans="1:35" ht="6.8" customHeight="1" x14ac:dyDescent="0.25">
      <c r="A101" s="283"/>
      <c r="B101" s="204"/>
      <c r="C101" s="204"/>
      <c r="D101" s="204"/>
      <c r="E101" s="204"/>
      <c r="F101" s="204"/>
      <c r="G101" s="204"/>
      <c r="H101" s="204"/>
      <c r="I101" s="204"/>
      <c r="J101" s="204"/>
      <c r="K101" s="204"/>
      <c r="L101" s="204"/>
      <c r="M101" s="204"/>
      <c r="N101" s="204"/>
      <c r="O101" s="204"/>
      <c r="P101" s="204"/>
      <c r="Q101" s="204"/>
      <c r="R101" s="204"/>
      <c r="S101" s="204"/>
      <c r="T101" s="204"/>
      <c r="U101" s="204"/>
      <c r="V101" s="204"/>
      <c r="W101" s="204"/>
      <c r="X101" s="204"/>
      <c r="AD101" s="194"/>
      <c r="AI101" s="252"/>
    </row>
    <row r="102" spans="1:35" s="201" customFormat="1" ht="27" customHeight="1" x14ac:dyDescent="0.2">
      <c r="A102" s="193">
        <v>2</v>
      </c>
      <c r="B102" s="374" t="s">
        <v>1013</v>
      </c>
      <c r="C102" s="375"/>
      <c r="D102" s="375"/>
      <c r="E102" s="375"/>
      <c r="F102" s="375"/>
      <c r="G102" s="375"/>
      <c r="H102" s="375"/>
      <c r="I102" s="375"/>
      <c r="J102" s="375"/>
      <c r="K102" s="375"/>
      <c r="L102" s="375"/>
      <c r="M102" s="375"/>
      <c r="N102" s="375"/>
      <c r="O102" s="375"/>
      <c r="P102" s="375"/>
      <c r="Q102" s="375"/>
      <c r="R102" s="375"/>
      <c r="S102" s="375"/>
      <c r="T102" s="375"/>
      <c r="U102" s="375"/>
      <c r="V102" s="375"/>
      <c r="W102" s="375"/>
      <c r="X102" s="375"/>
    </row>
    <row r="103" spans="1:35" ht="91.9" customHeight="1" x14ac:dyDescent="0.25">
      <c r="A103" s="282"/>
      <c r="B103" s="379"/>
      <c r="C103" s="380"/>
      <c r="D103" s="380"/>
      <c r="E103" s="380"/>
      <c r="F103" s="380"/>
      <c r="G103" s="380"/>
      <c r="H103" s="380"/>
      <c r="I103" s="380"/>
      <c r="J103" s="380"/>
      <c r="K103" s="380"/>
      <c r="L103" s="380"/>
      <c r="M103" s="380"/>
      <c r="N103" s="380"/>
      <c r="O103" s="380"/>
      <c r="P103" s="380"/>
      <c r="Q103" s="380"/>
      <c r="R103" s="380"/>
      <c r="S103" s="380"/>
      <c r="T103" s="380"/>
      <c r="U103" s="380"/>
      <c r="V103" s="380"/>
      <c r="W103" s="380"/>
      <c r="X103" s="380"/>
      <c r="Y103" s="381"/>
    </row>
    <row r="104" spans="1:35" ht="215" customHeight="1" x14ac:dyDescent="0.25">
      <c r="A104" s="282"/>
      <c r="B104" s="382"/>
      <c r="C104" s="383"/>
      <c r="D104" s="383"/>
      <c r="E104" s="383"/>
      <c r="F104" s="383"/>
      <c r="G104" s="383"/>
      <c r="H104" s="383"/>
      <c r="I104" s="383"/>
      <c r="J104" s="383"/>
      <c r="K104" s="383"/>
      <c r="L104" s="383"/>
      <c r="M104" s="383"/>
      <c r="N104" s="383"/>
      <c r="O104" s="383"/>
      <c r="P104" s="383"/>
      <c r="Q104" s="383"/>
      <c r="R104" s="383"/>
      <c r="S104" s="383"/>
      <c r="T104" s="383"/>
      <c r="U104" s="383"/>
      <c r="V104" s="383"/>
      <c r="W104" s="383"/>
      <c r="X104" s="383"/>
      <c r="Y104" s="384"/>
    </row>
    <row r="105" spans="1:35" ht="187.5" customHeight="1" x14ac:dyDescent="0.2">
      <c r="A105" s="284"/>
      <c r="B105" s="382"/>
      <c r="C105" s="383"/>
      <c r="D105" s="383"/>
      <c r="E105" s="383"/>
      <c r="F105" s="383"/>
      <c r="G105" s="383"/>
      <c r="H105" s="383"/>
      <c r="I105" s="383"/>
      <c r="J105" s="383"/>
      <c r="K105" s="383"/>
      <c r="L105" s="383"/>
      <c r="M105" s="383"/>
      <c r="N105" s="383"/>
      <c r="O105" s="383"/>
      <c r="P105" s="383"/>
      <c r="Q105" s="383"/>
      <c r="R105" s="383"/>
      <c r="S105" s="383"/>
      <c r="T105" s="383"/>
      <c r="U105" s="383"/>
      <c r="V105" s="383"/>
      <c r="W105" s="383"/>
      <c r="X105" s="383"/>
      <c r="Y105" s="384"/>
      <c r="AD105" s="201"/>
    </row>
    <row r="106" spans="1:35" ht="127.55" customHeight="1" x14ac:dyDescent="0.25">
      <c r="A106" s="283"/>
      <c r="B106" s="385"/>
      <c r="C106" s="386"/>
      <c r="D106" s="386"/>
      <c r="E106" s="386"/>
      <c r="F106" s="386"/>
      <c r="G106" s="386"/>
      <c r="H106" s="386"/>
      <c r="I106" s="386"/>
      <c r="J106" s="386"/>
      <c r="K106" s="386"/>
      <c r="L106" s="386"/>
      <c r="M106" s="386"/>
      <c r="N106" s="386"/>
      <c r="O106" s="386"/>
      <c r="P106" s="386"/>
      <c r="Q106" s="386"/>
      <c r="R106" s="386"/>
      <c r="S106" s="386"/>
      <c r="T106" s="386"/>
      <c r="U106" s="386"/>
      <c r="V106" s="386"/>
      <c r="W106" s="386"/>
      <c r="X106" s="386"/>
      <c r="Y106" s="387"/>
      <c r="AD106" s="252"/>
    </row>
    <row r="107" spans="1:35" s="201" customFormat="1" ht="26.5" customHeight="1" x14ac:dyDescent="0.2">
      <c r="A107" s="193">
        <v>3</v>
      </c>
      <c r="B107" s="523" t="s">
        <v>1014</v>
      </c>
      <c r="C107" s="524"/>
      <c r="D107" s="524"/>
      <c r="E107" s="524"/>
      <c r="F107" s="524"/>
      <c r="G107" s="524"/>
      <c r="H107" s="524"/>
      <c r="I107" s="524"/>
      <c r="J107" s="524"/>
      <c r="K107" s="524"/>
      <c r="L107" s="524"/>
      <c r="M107" s="524"/>
      <c r="N107" s="524"/>
      <c r="O107" s="524"/>
      <c r="P107" s="524"/>
      <c r="Q107" s="524"/>
      <c r="R107" s="524"/>
      <c r="S107" s="524"/>
      <c r="T107" s="524"/>
      <c r="U107" s="524"/>
      <c r="V107" s="524"/>
      <c r="W107" s="524"/>
      <c r="X107" s="524"/>
      <c r="Y107" s="524"/>
    </row>
    <row r="108" spans="1:35" ht="133.15" customHeight="1" x14ac:dyDescent="0.25">
      <c r="A108" s="282"/>
      <c r="B108" s="515"/>
      <c r="C108" s="516"/>
      <c r="D108" s="516"/>
      <c r="E108" s="516"/>
      <c r="F108" s="516"/>
      <c r="G108" s="516"/>
      <c r="H108" s="516"/>
      <c r="I108" s="516"/>
      <c r="J108" s="516"/>
      <c r="K108" s="516"/>
      <c r="L108" s="516"/>
      <c r="M108" s="516"/>
      <c r="N108" s="516"/>
      <c r="O108" s="516"/>
      <c r="P108" s="516"/>
      <c r="Q108" s="516"/>
      <c r="R108" s="516"/>
      <c r="S108" s="516"/>
      <c r="T108" s="516"/>
      <c r="U108" s="516"/>
      <c r="V108" s="516"/>
      <c r="W108" s="516"/>
      <c r="X108" s="516"/>
      <c r="Y108" s="517"/>
    </row>
    <row r="109" spans="1:35" ht="158.44999999999999" customHeight="1" x14ac:dyDescent="0.25">
      <c r="A109" s="282"/>
      <c r="B109" s="518"/>
      <c r="C109" s="516"/>
      <c r="D109" s="516"/>
      <c r="E109" s="516"/>
      <c r="F109" s="516"/>
      <c r="G109" s="516"/>
      <c r="H109" s="516"/>
      <c r="I109" s="516"/>
      <c r="J109" s="516"/>
      <c r="K109" s="516"/>
      <c r="L109" s="516"/>
      <c r="M109" s="516"/>
      <c r="N109" s="516"/>
      <c r="O109" s="516"/>
      <c r="P109" s="516"/>
      <c r="Q109" s="516"/>
      <c r="R109" s="516"/>
      <c r="S109" s="516"/>
      <c r="T109" s="516"/>
      <c r="U109" s="516"/>
      <c r="V109" s="516"/>
      <c r="W109" s="516"/>
      <c r="X109" s="516"/>
      <c r="Y109" s="517"/>
    </row>
    <row r="110" spans="1:35" ht="179.35" customHeight="1" x14ac:dyDescent="0.2">
      <c r="A110" s="284"/>
      <c r="B110" s="518"/>
      <c r="C110" s="516"/>
      <c r="D110" s="516"/>
      <c r="E110" s="516"/>
      <c r="F110" s="516"/>
      <c r="G110" s="516"/>
      <c r="H110" s="516"/>
      <c r="I110" s="516"/>
      <c r="J110" s="516"/>
      <c r="K110" s="516"/>
      <c r="L110" s="516"/>
      <c r="M110" s="516"/>
      <c r="N110" s="516"/>
      <c r="O110" s="516"/>
      <c r="P110" s="516"/>
      <c r="Q110" s="516"/>
      <c r="R110" s="516"/>
      <c r="S110" s="516"/>
      <c r="T110" s="516"/>
      <c r="U110" s="516"/>
      <c r="V110" s="516"/>
      <c r="W110" s="516"/>
      <c r="X110" s="516"/>
      <c r="Y110" s="517"/>
    </row>
    <row r="111" spans="1:35" ht="237.75" customHeight="1" x14ac:dyDescent="0.2">
      <c r="A111" s="284"/>
      <c r="B111" s="518"/>
      <c r="C111" s="516"/>
      <c r="D111" s="516"/>
      <c r="E111" s="516"/>
      <c r="F111" s="516"/>
      <c r="G111" s="516"/>
      <c r="H111" s="516"/>
      <c r="I111" s="516"/>
      <c r="J111" s="516"/>
      <c r="K111" s="516"/>
      <c r="L111" s="516"/>
      <c r="M111" s="516"/>
      <c r="N111" s="516"/>
      <c r="O111" s="516"/>
      <c r="P111" s="516"/>
      <c r="Q111" s="516"/>
      <c r="R111" s="516"/>
      <c r="S111" s="516"/>
      <c r="T111" s="516"/>
      <c r="U111" s="516"/>
      <c r="V111" s="516"/>
      <c r="W111" s="516"/>
      <c r="X111" s="516"/>
      <c r="Y111" s="517"/>
    </row>
    <row r="112" spans="1:35" ht="5.3" customHeight="1" x14ac:dyDescent="0.2">
      <c r="A112" s="283"/>
      <c r="B112" s="285"/>
      <c r="C112" s="285"/>
      <c r="D112" s="285"/>
      <c r="E112" s="285"/>
      <c r="F112" s="285"/>
      <c r="G112" s="285"/>
      <c r="H112" s="285"/>
      <c r="I112" s="285"/>
      <c r="J112" s="285"/>
      <c r="K112" s="285"/>
      <c r="L112" s="285"/>
      <c r="M112" s="285"/>
      <c r="N112" s="285"/>
      <c r="O112" s="285"/>
      <c r="P112" s="285"/>
      <c r="Q112" s="285"/>
      <c r="R112" s="285"/>
      <c r="S112" s="285"/>
      <c r="T112" s="285"/>
      <c r="U112" s="285"/>
      <c r="V112" s="285"/>
      <c r="W112" s="285"/>
      <c r="X112" s="285"/>
      <c r="Y112" s="285"/>
    </row>
    <row r="113" spans="1:25" ht="20.25" customHeight="1" x14ac:dyDescent="0.25">
      <c r="A113" s="282">
        <v>4</v>
      </c>
      <c r="B113" s="286" t="s">
        <v>1015</v>
      </c>
      <c r="C113" s="287"/>
      <c r="D113" s="287"/>
      <c r="E113" s="204"/>
      <c r="F113" s="204"/>
      <c r="G113" s="204"/>
      <c r="H113" s="204"/>
      <c r="I113" s="204"/>
      <c r="J113" s="204"/>
      <c r="K113" s="204"/>
      <c r="L113" s="204"/>
      <c r="M113" s="204"/>
      <c r="N113" s="204"/>
      <c r="O113" s="204"/>
      <c r="P113" s="204"/>
      <c r="Q113" s="204"/>
      <c r="R113" s="204"/>
      <c r="S113" s="204"/>
      <c r="T113" s="204"/>
      <c r="U113" s="204"/>
      <c r="V113" s="204"/>
      <c r="W113" s="204"/>
      <c r="X113" s="204"/>
    </row>
    <row r="114" spans="1:25" ht="4.95" customHeight="1" x14ac:dyDescent="0.25">
      <c r="A114" s="282"/>
      <c r="B114" s="286"/>
      <c r="C114" s="287"/>
      <c r="D114" s="287"/>
      <c r="E114" s="204"/>
      <c r="F114" s="204"/>
      <c r="G114" s="204"/>
      <c r="H114" s="204"/>
      <c r="I114" s="204"/>
      <c r="J114" s="204"/>
      <c r="K114" s="204"/>
      <c r="L114" s="204"/>
      <c r="M114" s="204"/>
      <c r="N114" s="204"/>
      <c r="O114" s="204"/>
      <c r="P114" s="204"/>
      <c r="Q114" s="204"/>
      <c r="R114" s="204"/>
      <c r="S114" s="204"/>
      <c r="T114" s="204"/>
      <c r="U114" s="204"/>
      <c r="V114" s="204"/>
      <c r="W114" s="204"/>
      <c r="X114" s="204"/>
    </row>
    <row r="115" spans="1:25" ht="244.2" customHeight="1" x14ac:dyDescent="0.25">
      <c r="A115" s="282"/>
      <c r="B115" s="379"/>
      <c r="C115" s="380"/>
      <c r="D115" s="380"/>
      <c r="E115" s="380"/>
      <c r="F115" s="380"/>
      <c r="G115" s="380"/>
      <c r="H115" s="380"/>
      <c r="I115" s="380"/>
      <c r="J115" s="380"/>
      <c r="K115" s="380"/>
      <c r="L115" s="380"/>
      <c r="M115" s="380"/>
      <c r="N115" s="380"/>
      <c r="O115" s="380"/>
      <c r="P115" s="380"/>
      <c r="Q115" s="380"/>
      <c r="R115" s="380"/>
      <c r="S115" s="380"/>
      <c r="T115" s="380"/>
      <c r="U115" s="380"/>
      <c r="V115" s="380"/>
      <c r="W115" s="380"/>
      <c r="X115" s="380"/>
      <c r="Y115" s="381"/>
    </row>
    <row r="116" spans="1:25" ht="205.15" customHeight="1" x14ac:dyDescent="0.2">
      <c r="A116" s="284"/>
      <c r="B116" s="382"/>
      <c r="C116" s="383"/>
      <c r="D116" s="383"/>
      <c r="E116" s="383"/>
      <c r="F116" s="383"/>
      <c r="G116" s="383"/>
      <c r="H116" s="383"/>
      <c r="I116" s="383"/>
      <c r="J116" s="383"/>
      <c r="K116" s="383"/>
      <c r="L116" s="383"/>
      <c r="M116" s="383"/>
      <c r="N116" s="383"/>
      <c r="O116" s="383"/>
      <c r="P116" s="383"/>
      <c r="Q116" s="383"/>
      <c r="R116" s="383"/>
      <c r="S116" s="383"/>
      <c r="T116" s="383"/>
      <c r="U116" s="383"/>
      <c r="V116" s="383"/>
      <c r="W116" s="383"/>
      <c r="X116" s="383"/>
      <c r="Y116" s="384"/>
    </row>
    <row r="117" spans="1:25" ht="37.9" customHeight="1" x14ac:dyDescent="0.2">
      <c r="A117" s="288"/>
      <c r="B117" s="385"/>
      <c r="C117" s="386"/>
      <c r="D117" s="386"/>
      <c r="E117" s="386"/>
      <c r="F117" s="386"/>
      <c r="G117" s="386"/>
      <c r="H117" s="386"/>
      <c r="I117" s="386"/>
      <c r="J117" s="386"/>
      <c r="K117" s="386"/>
      <c r="L117" s="386"/>
      <c r="M117" s="386"/>
      <c r="N117" s="386"/>
      <c r="O117" s="386"/>
      <c r="P117" s="386"/>
      <c r="Q117" s="386"/>
      <c r="R117" s="386"/>
      <c r="S117" s="386"/>
      <c r="T117" s="386"/>
      <c r="U117" s="386"/>
      <c r="V117" s="386"/>
      <c r="W117" s="386"/>
      <c r="X117" s="386"/>
      <c r="Y117" s="387"/>
    </row>
    <row r="118" spans="1:25" ht="6.65" customHeight="1" x14ac:dyDescent="0.2">
      <c r="A118" s="288"/>
      <c r="B118" s="289"/>
      <c r="C118" s="289"/>
      <c r="D118" s="289"/>
      <c r="E118" s="289"/>
      <c r="F118" s="289"/>
      <c r="G118" s="289"/>
      <c r="H118" s="289"/>
      <c r="I118" s="289"/>
      <c r="J118" s="289"/>
      <c r="K118" s="289"/>
      <c r="L118" s="289"/>
      <c r="M118" s="289"/>
      <c r="N118" s="289"/>
      <c r="O118" s="289"/>
      <c r="P118" s="289"/>
      <c r="Q118" s="289"/>
      <c r="R118" s="289"/>
      <c r="S118" s="289"/>
      <c r="T118" s="289"/>
      <c r="U118" s="289"/>
      <c r="V118" s="289"/>
      <c r="W118" s="289"/>
      <c r="X118" s="289"/>
    </row>
    <row r="119" spans="1:25" s="201" customFormat="1" ht="21.75" customHeight="1" x14ac:dyDescent="0.2">
      <c r="A119" s="193">
        <v>5</v>
      </c>
      <c r="B119" s="269" t="s">
        <v>1016</v>
      </c>
      <c r="C119" s="236"/>
      <c r="D119" s="236"/>
      <c r="E119" s="236"/>
      <c r="F119" s="236"/>
      <c r="G119" s="236"/>
      <c r="H119" s="236"/>
      <c r="I119" s="236"/>
      <c r="J119" s="236"/>
      <c r="K119" s="236"/>
      <c r="L119" s="236"/>
      <c r="M119" s="236"/>
      <c r="N119" s="236"/>
      <c r="O119" s="236"/>
      <c r="P119" s="236"/>
      <c r="Q119" s="236"/>
      <c r="R119" s="236"/>
      <c r="S119" s="236"/>
      <c r="T119" s="236"/>
      <c r="U119" s="236"/>
      <c r="V119" s="236"/>
      <c r="W119" s="236"/>
      <c r="X119" s="236"/>
    </row>
    <row r="120" spans="1:25" ht="331.15" customHeight="1" x14ac:dyDescent="0.2">
      <c r="A120" s="284"/>
      <c r="B120" s="371"/>
      <c r="C120" s="372"/>
      <c r="D120" s="372"/>
      <c r="E120" s="372"/>
      <c r="F120" s="372"/>
      <c r="G120" s="372"/>
      <c r="H120" s="372"/>
      <c r="I120" s="372"/>
      <c r="J120" s="372"/>
      <c r="K120" s="372"/>
      <c r="L120" s="372"/>
      <c r="M120" s="372"/>
      <c r="N120" s="372"/>
      <c r="O120" s="372"/>
      <c r="P120" s="372"/>
      <c r="Q120" s="372"/>
      <c r="R120" s="372"/>
      <c r="S120" s="372"/>
      <c r="T120" s="372"/>
      <c r="U120" s="372"/>
      <c r="V120" s="372"/>
      <c r="W120" s="372"/>
      <c r="X120" s="372"/>
      <c r="Y120" s="373"/>
    </row>
    <row r="121" spans="1:25" ht="10.199999999999999" customHeight="1" x14ac:dyDescent="0.2">
      <c r="A121" s="284"/>
      <c r="B121" s="290"/>
      <c r="C121" s="290"/>
      <c r="D121" s="290"/>
      <c r="E121" s="290"/>
      <c r="F121" s="290"/>
      <c r="G121" s="290"/>
      <c r="H121" s="290"/>
      <c r="I121" s="290"/>
      <c r="J121" s="290"/>
      <c r="K121" s="290"/>
      <c r="L121" s="290"/>
      <c r="M121" s="290"/>
      <c r="N121" s="290"/>
      <c r="O121" s="290"/>
      <c r="P121" s="290"/>
      <c r="Q121" s="290"/>
      <c r="R121" s="290"/>
      <c r="S121" s="290"/>
      <c r="T121" s="290"/>
      <c r="U121" s="290"/>
      <c r="V121" s="290"/>
      <c r="W121" s="290"/>
      <c r="X121" s="290"/>
      <c r="Y121" s="291"/>
    </row>
    <row r="122" spans="1:25" s="311" customFormat="1" x14ac:dyDescent="0.2">
      <c r="A122" s="310"/>
    </row>
    <row r="123" spans="1:25" s="311" customFormat="1" x14ac:dyDescent="0.2">
      <c r="A123" s="310"/>
    </row>
    <row r="124" spans="1:25" s="311" customFormat="1" x14ac:dyDescent="0.2">
      <c r="A124" s="310"/>
    </row>
    <row r="125" spans="1:25" s="311" customFormat="1" x14ac:dyDescent="0.2">
      <c r="A125" s="310"/>
    </row>
    <row r="126" spans="1:25" s="311" customFormat="1" x14ac:dyDescent="0.2">
      <c r="A126" s="310"/>
    </row>
    <row r="127" spans="1:25" s="311" customFormat="1" x14ac:dyDescent="0.2">
      <c r="A127" s="310"/>
    </row>
    <row r="128" spans="1:25" x14ac:dyDescent="0.2"/>
    <row r="129" x14ac:dyDescent="0.2"/>
    <row r="130" x14ac:dyDescent="0.2"/>
    <row r="131" x14ac:dyDescent="0.2"/>
    <row r="132" x14ac:dyDescent="0.2"/>
    <row r="133" x14ac:dyDescent="0.2"/>
    <row r="134" x14ac:dyDescent="0.2"/>
    <row r="135" x14ac:dyDescent="0.2"/>
    <row r="136" x14ac:dyDescent="0.2"/>
    <row r="137" x14ac:dyDescent="0.2"/>
    <row r="138" x14ac:dyDescent="0.2"/>
    <row r="139" x14ac:dyDescent="0.2"/>
    <row r="140" x14ac:dyDescent="0.2"/>
    <row r="141" x14ac:dyDescent="0.2"/>
    <row r="142" x14ac:dyDescent="0.2"/>
    <row r="143" x14ac:dyDescent="0.2"/>
    <row r="144" x14ac:dyDescent="0.2"/>
    <row r="145" x14ac:dyDescent="0.2"/>
    <row r="146" x14ac:dyDescent="0.2"/>
    <row r="147" x14ac:dyDescent="0.2"/>
    <row r="148" x14ac:dyDescent="0.2"/>
    <row r="149" x14ac:dyDescent="0.2"/>
    <row r="150" x14ac:dyDescent="0.2"/>
  </sheetData>
  <sheetProtection algorithmName="SHA-512" hashValue="arvN02qv5PKXSbe9OjhaCgqooV2DI6k+ISdaTt09n8d9MHzDzZm7Zta69aRmBJRE7Deerl4QweKR/VGJlJPt6w==" saltValue="ACDrKTLFkxEaNFZOWaPK7g==" spinCount="100000" sheet="1" selectLockedCells="1"/>
  <customSheetViews>
    <customSheetView guid="{EEA7A97B-E2BF-43AD-B211-D284BEE221A1}" showGridLines="0" hiddenRows="1" showRuler="0">
      <selection activeCell="AB20" sqref="AB20"/>
      <rowBreaks count="2" manualBreakCount="2">
        <brk id="58" max="16383" man="1"/>
        <brk id="117" max="16383" man="1"/>
      </rowBreaks>
      <pageMargins left="0.70866141732283472" right="0.70866141732283472" top="0.39370078740157483" bottom="0.39370078740157483" header="0.51181102362204722" footer="0.39370078740157483"/>
      <printOptions horizontalCentered="1"/>
      <pageSetup paperSize="9" scale="78" fitToHeight="999" orientation="portrait" r:id="rId1"/>
      <headerFooter alignWithMargins="0"/>
    </customSheetView>
    <customSheetView guid="{04F5F062-CD85-4BE7-B897-A8C5C601EF7B}" showGridLines="0" hiddenRows="1" showRuler="0">
      <selection activeCell="T10" sqref="T10:Z10"/>
      <rowBreaks count="2" manualBreakCount="2">
        <brk id="58" max="16383" man="1"/>
        <brk id="117" max="16383" man="1"/>
      </rowBreaks>
      <pageMargins left="0.70866141732283472" right="0.70866141732283472" top="0.39370078740157483" bottom="0.39370078740157483" header="0.51181102362204722" footer="0.39370078740157483"/>
      <printOptions horizontalCentered="1"/>
      <pageSetup paperSize="9" scale="78" fitToHeight="999" orientation="portrait" r:id="rId2"/>
      <headerFooter alignWithMargins="0"/>
    </customSheetView>
  </customSheetViews>
  <mergeCells count="216">
    <mergeCell ref="Y66:AA66"/>
    <mergeCell ref="S61:U61"/>
    <mergeCell ref="S60:U60"/>
    <mergeCell ref="V91:AA91"/>
    <mergeCell ref="S79:U79"/>
    <mergeCell ref="S62:U62"/>
    <mergeCell ref="V67:X67"/>
    <mergeCell ref="Y67:AA67"/>
    <mergeCell ref="V68:AA79"/>
    <mergeCell ref="S69:U69"/>
    <mergeCell ref="S70:U70"/>
    <mergeCell ref="S71:U71"/>
    <mergeCell ref="S72:U72"/>
    <mergeCell ref="S73:U73"/>
    <mergeCell ref="S74:U74"/>
    <mergeCell ref="S75:U75"/>
    <mergeCell ref="S76:U76"/>
    <mergeCell ref="S77:U77"/>
    <mergeCell ref="S63:U63"/>
    <mergeCell ref="S64:U64"/>
    <mergeCell ref="S65:U65"/>
    <mergeCell ref="S66:U66"/>
    <mergeCell ref="S67:U67"/>
    <mergeCell ref="S68:U68"/>
    <mergeCell ref="B91:G91"/>
    <mergeCell ref="P91:T91"/>
    <mergeCell ref="H91:O91"/>
    <mergeCell ref="Q26:Y26"/>
    <mergeCell ref="Q37:Y37"/>
    <mergeCell ref="J51:Y56"/>
    <mergeCell ref="P61:R61"/>
    <mergeCell ref="B25:P26"/>
    <mergeCell ref="P66:R66"/>
    <mergeCell ref="P67:R67"/>
    <mergeCell ref="B40:O40"/>
    <mergeCell ref="B47:E47"/>
    <mergeCell ref="B62:D73"/>
    <mergeCell ref="M69:O69"/>
    <mergeCell ref="E65:L65"/>
    <mergeCell ref="M65:O65"/>
    <mergeCell ref="E64:L64"/>
    <mergeCell ref="V59:AA59"/>
    <mergeCell ref="V60:AA60"/>
    <mergeCell ref="V61:AA61"/>
    <mergeCell ref="V62:AA64"/>
    <mergeCell ref="V65:X65"/>
    <mergeCell ref="Y65:AA65"/>
    <mergeCell ref="V66:X66"/>
    <mergeCell ref="P73:R73"/>
    <mergeCell ref="M74:O74"/>
    <mergeCell ref="M76:O76"/>
    <mergeCell ref="E76:L76"/>
    <mergeCell ref="E74:L74"/>
    <mergeCell ref="M73:O73"/>
    <mergeCell ref="P75:R75"/>
    <mergeCell ref="E73:L73"/>
    <mergeCell ref="P74:R74"/>
    <mergeCell ref="P76:R76"/>
    <mergeCell ref="B115:Y117"/>
    <mergeCell ref="B93:G93"/>
    <mergeCell ref="B95:G95"/>
    <mergeCell ref="V96:AA96"/>
    <mergeCell ref="H95:O95"/>
    <mergeCell ref="H94:O94"/>
    <mergeCell ref="P92:T92"/>
    <mergeCell ref="B108:Y111"/>
    <mergeCell ref="H93:O93"/>
    <mergeCell ref="V92:AA92"/>
    <mergeCell ref="V93:AA93"/>
    <mergeCell ref="V94:AA94"/>
    <mergeCell ref="P95:T95"/>
    <mergeCell ref="B92:G92"/>
    <mergeCell ref="H92:O92"/>
    <mergeCell ref="V95:AA95"/>
    <mergeCell ref="B107:Y107"/>
    <mergeCell ref="B99:Y100"/>
    <mergeCell ref="P93:T93"/>
    <mergeCell ref="T82:U83"/>
    <mergeCell ref="H90:O90"/>
    <mergeCell ref="L81:N81"/>
    <mergeCell ref="P79:R79"/>
    <mergeCell ref="E79:L79"/>
    <mergeCell ref="M79:O79"/>
    <mergeCell ref="P78:R78"/>
    <mergeCell ref="B77:D79"/>
    <mergeCell ref="R82:S83"/>
    <mergeCell ref="B80:X80"/>
    <mergeCell ref="B81:K81"/>
    <mergeCell ref="R81:U81"/>
    <mergeCell ref="W88:X89"/>
    <mergeCell ref="B86:J86"/>
    <mergeCell ref="B82:K82"/>
    <mergeCell ref="E77:L77"/>
    <mergeCell ref="P77:R77"/>
    <mergeCell ref="B84:X84"/>
    <mergeCell ref="L82:N82"/>
    <mergeCell ref="S78:U78"/>
    <mergeCell ref="E78:L78"/>
    <mergeCell ref="B33:D33"/>
    <mergeCell ref="B22:F22"/>
    <mergeCell ref="B27:Y27"/>
    <mergeCell ref="F33:I33"/>
    <mergeCell ref="I28:W28"/>
    <mergeCell ref="B31:Y31"/>
    <mergeCell ref="S24:Y24"/>
    <mergeCell ref="F52:H52"/>
    <mergeCell ref="F54:H54"/>
    <mergeCell ref="Q25:Y25"/>
    <mergeCell ref="B52:E52"/>
    <mergeCell ref="J47:X47"/>
    <mergeCell ref="P44:X44"/>
    <mergeCell ref="F50:H50"/>
    <mergeCell ref="B14:F14"/>
    <mergeCell ref="G14:K14"/>
    <mergeCell ref="H18:O18"/>
    <mergeCell ref="P18:U18"/>
    <mergeCell ref="X18:Y18"/>
    <mergeCell ref="X20:Y20"/>
    <mergeCell ref="L14:U14"/>
    <mergeCell ref="B15:F15"/>
    <mergeCell ref="F20:O20"/>
    <mergeCell ref="X17:Y17"/>
    <mergeCell ref="L15:U15"/>
    <mergeCell ref="B18:C18"/>
    <mergeCell ref="B17:C17"/>
    <mergeCell ref="D18:G18"/>
    <mergeCell ref="G15:K15"/>
    <mergeCell ref="X19:Y19"/>
    <mergeCell ref="P20:U20"/>
    <mergeCell ref="L13:O13"/>
    <mergeCell ref="B13:K13"/>
    <mergeCell ref="A8:Z8"/>
    <mergeCell ref="P13:U13"/>
    <mergeCell ref="B11:U11"/>
    <mergeCell ref="X11:Y11"/>
    <mergeCell ref="B10:U10"/>
    <mergeCell ref="X12:Y13"/>
    <mergeCell ref="M12:O12"/>
    <mergeCell ref="B12:K12"/>
    <mergeCell ref="A7:AA7"/>
    <mergeCell ref="A1:D1"/>
    <mergeCell ref="A2:D2"/>
    <mergeCell ref="A3:B3"/>
    <mergeCell ref="A4:B4"/>
    <mergeCell ref="F48:H48"/>
    <mergeCell ref="F49:H49"/>
    <mergeCell ref="F47:H47"/>
    <mergeCell ref="F51:H51"/>
    <mergeCell ref="J50:Y50"/>
    <mergeCell ref="B46:I46"/>
    <mergeCell ref="B44:N44"/>
    <mergeCell ref="B45:O45"/>
    <mergeCell ref="B20:E20"/>
    <mergeCell ref="B21:E21"/>
    <mergeCell ref="B34:E34"/>
    <mergeCell ref="L23:U23"/>
    <mergeCell ref="W33:AA33"/>
    <mergeCell ref="W34:AA34"/>
    <mergeCell ref="W32:AA32"/>
    <mergeCell ref="L22:U22"/>
    <mergeCell ref="P21:U21"/>
    <mergeCell ref="B32:I32"/>
    <mergeCell ref="F21:O21"/>
    <mergeCell ref="Q36:Y36"/>
    <mergeCell ref="X21:Y21"/>
    <mergeCell ref="X22:Y22"/>
    <mergeCell ref="B23:K23"/>
    <mergeCell ref="F34:I34"/>
    <mergeCell ref="B55:I55"/>
    <mergeCell ref="F56:H56"/>
    <mergeCell ref="B120:Y120"/>
    <mergeCell ref="B102:X102"/>
    <mergeCell ref="P94:T94"/>
    <mergeCell ref="B94:G94"/>
    <mergeCell ref="B103:Y106"/>
    <mergeCell ref="P68:R68"/>
    <mergeCell ref="P69:R69"/>
    <mergeCell ref="P71:R71"/>
    <mergeCell ref="P70:R70"/>
    <mergeCell ref="P72:R72"/>
    <mergeCell ref="B74:D76"/>
    <mergeCell ref="B56:E56"/>
    <mergeCell ref="E75:L75"/>
    <mergeCell ref="M75:O75"/>
    <mergeCell ref="E69:L69"/>
    <mergeCell ref="E68:L68"/>
    <mergeCell ref="E67:L67"/>
    <mergeCell ref="M78:O78"/>
    <mergeCell ref="E62:L62"/>
    <mergeCell ref="B85:AA85"/>
    <mergeCell ref="V90:X90"/>
    <mergeCell ref="M77:O77"/>
    <mergeCell ref="F53:H53"/>
    <mergeCell ref="P60:R60"/>
    <mergeCell ref="M61:O61"/>
    <mergeCell ref="M72:O72"/>
    <mergeCell ref="E71:L71"/>
    <mergeCell ref="E70:L70"/>
    <mergeCell ref="P62:R62"/>
    <mergeCell ref="P63:R63"/>
    <mergeCell ref="P64:R64"/>
    <mergeCell ref="P65:R65"/>
    <mergeCell ref="E72:L72"/>
    <mergeCell ref="E63:L63"/>
    <mergeCell ref="B53:E53"/>
    <mergeCell ref="B54:E54"/>
    <mergeCell ref="M60:O60"/>
    <mergeCell ref="E60:L61"/>
    <mergeCell ref="M63:O63"/>
    <mergeCell ref="M62:O62"/>
    <mergeCell ref="M64:O64"/>
    <mergeCell ref="M71:O71"/>
    <mergeCell ref="M66:O66"/>
    <mergeCell ref="M67:O67"/>
    <mergeCell ref="M68:O68"/>
    <mergeCell ref="M70:O70"/>
  </mergeCells>
  <phoneticPr fontId="0" type="noConversion"/>
  <conditionalFormatting sqref="B56 F56">
    <cfRule type="cellIs" dxfId="33" priority="178" stopIfTrue="1" operator="equal">
      <formula>"F"</formula>
    </cfRule>
  </conditionalFormatting>
  <conditionalFormatting sqref="B51:E51">
    <cfRule type="cellIs" dxfId="32" priority="50" stopIfTrue="1" operator="equal">
      <formula>"F"</formula>
    </cfRule>
  </conditionalFormatting>
  <conditionalFormatting sqref="B50:F50">
    <cfRule type="cellIs" dxfId="31" priority="51" stopIfTrue="1" operator="equal">
      <formula>"F"</formula>
    </cfRule>
  </conditionalFormatting>
  <conditionalFormatting sqref="B27:Y27">
    <cfRule type="containsText" dxfId="30" priority="25" operator="containsText" text="Bitte">
      <formula>NOT(ISERROR(SEARCH("Bitte",B27)))</formula>
    </cfRule>
  </conditionalFormatting>
  <conditionalFormatting sqref="F51:F54">
    <cfRule type="cellIs" dxfId="29" priority="49" stopIfTrue="1" operator="equal">
      <formula>"F"</formula>
    </cfRule>
  </conditionalFormatting>
  <conditionalFormatting sqref="H91:AA91">
    <cfRule type="expression" dxfId="28" priority="18" stopIfTrue="1">
      <formula>$B$91&lt;&gt;" "</formula>
    </cfRule>
  </conditionalFormatting>
  <conditionalFormatting sqref="H92:AA92">
    <cfRule type="expression" dxfId="27" priority="9" stopIfTrue="1">
      <formula>$B$92&lt;&gt;" "</formula>
    </cfRule>
  </conditionalFormatting>
  <conditionalFormatting sqref="H93:AA93">
    <cfRule type="expression" dxfId="26" priority="11" stopIfTrue="1">
      <formula>$B$93&lt;&gt;" "</formula>
    </cfRule>
  </conditionalFormatting>
  <conditionalFormatting sqref="H94:AA94">
    <cfRule type="expression" dxfId="25" priority="8" stopIfTrue="1">
      <formula>$B$94&lt;&gt;" "</formula>
    </cfRule>
  </conditionalFormatting>
  <conditionalFormatting sqref="H95:AA95">
    <cfRule type="expression" dxfId="24" priority="7" stopIfTrue="1">
      <formula>$B$95&lt;&gt;" "</formula>
    </cfRule>
  </conditionalFormatting>
  <conditionalFormatting sqref="Q25:Y25">
    <cfRule type="containsText" dxfId="23" priority="21" operator="containsText" text="Eureka">
      <formula>NOT(ISERROR(SEARCH("Eureka",Q25)))</formula>
    </cfRule>
    <cfRule type="cellIs" dxfId="22" priority="22" operator="equal">
      <formula>"°EurekaRLP Plus-Begünstigtennr.:"</formula>
    </cfRule>
  </conditionalFormatting>
  <conditionalFormatting sqref="X12:Y13">
    <cfRule type="cellIs" dxfId="21" priority="110" stopIfTrue="1" operator="between">
      <formula>1</formula>
      <formula>500</formula>
    </cfRule>
  </conditionalFormatting>
  <conditionalFormatting sqref="X18:Y18">
    <cfRule type="cellIs" dxfId="20" priority="109" stopIfTrue="1" operator="lessThanOrEqual">
      <formula>40784</formula>
    </cfRule>
  </conditionalFormatting>
  <conditionalFormatting sqref="X20:Y21">
    <cfRule type="cellIs" dxfId="19" priority="61" stopIfTrue="1" operator="lessThanOrEqual">
      <formula>40784</formula>
    </cfRule>
  </conditionalFormatting>
  <conditionalFormatting sqref="Y67:AA67">
    <cfRule type="containsErrors" dxfId="18" priority="20">
      <formula>ISERROR(Y67)</formula>
    </cfRule>
  </conditionalFormatting>
  <conditionalFormatting sqref="AB64:AC64">
    <cfRule type="containsErrors" dxfId="17" priority="23">
      <formula>ISERROR(AB64)</formula>
    </cfRule>
  </conditionalFormatting>
  <dataValidations xWindow="976" yWindow="637" count="15">
    <dataValidation type="whole" operator="greaterThanOrEqual" allowBlank="1" showInputMessage="1" showErrorMessage="1" errorTitle="Mindestteilnehmendenanzahl" error="Die Mindestanzahl für Teilnehmende von 12 wurde unterschritten." promptTitle="Teilnehmeranzahl" prompt="Die Mindestanzahl für Teilnehmende liegt bei 12 Personen." sqref="C51" xr:uid="{00000000-0002-0000-0000-000000000000}">
      <formula1>12</formula1>
    </dataValidation>
    <dataValidation allowBlank="1" showErrorMessage="1" prompt="_x000a_" sqref="F56:H56" xr:uid="{00000000-0002-0000-0000-000001000000}"/>
    <dataValidation allowBlank="1" showInputMessage="1" showErrorMessage="1" prompt="Bitte kreuzen Sie an: _x000a_wd für wiederholte Durchführung_x000a_ed für erstmalige Durchführung" sqref="J33:O34" xr:uid="{00000000-0002-0000-0000-000002000000}"/>
    <dataValidation type="whole" operator="greaterThanOrEqual" allowBlank="1" showInputMessage="1" showErrorMessage="1" sqref="F47:H54 P62:U79" xr:uid="{00000000-0002-0000-0000-000003000000}">
      <formula1>0</formula1>
    </dataValidation>
    <dataValidation type="date" allowBlank="1" showInputMessage="1" showErrorMessage="1" error="Das eingetragene Datum liegt außerhalb des im aktuellen Aufruf beannten Zeitraum." prompt="Möglicher Beginn 1.7.2026" sqref="B34:E34" xr:uid="{00000000-0002-0000-0000-000004000000}">
      <formula1>46204</formula1>
      <formula2>46234</formula2>
    </dataValidation>
    <dataValidation type="textLength" operator="lessThanOrEqual" allowBlank="1" showInputMessage="1" showErrorMessage="1" error="Maximale Zeichenanzahl überschritten!" promptTitle="Zeichenbegrenzung" prompt="Maximal 1800 Zeichen." sqref="B121:Y121" xr:uid="{00000000-0002-0000-0000-000005000000}">
      <formula1>1900</formula1>
    </dataValidation>
    <dataValidation type="textLength" operator="lessThanOrEqual" allowBlank="1" showInputMessage="1" showErrorMessage="1" error="Maximale Zeichenanzahl überschritten!" promptTitle="Zeichenbegrenzung" prompt="Maximale 2.400 Zeichen." sqref="B99:Y100" xr:uid="{00000000-0002-0000-0000-000006000000}">
      <formula1>2500</formula1>
    </dataValidation>
    <dataValidation type="textLength" operator="lessThanOrEqual" allowBlank="1" showInputMessage="1" showErrorMessage="1" error="Maximale Zeichenanzahl überschritten!" promptTitle="Zeichenbegrenzung" prompt="Maximal 3.000 Zeichen." sqref="B108:Y111 B103:Y106" xr:uid="{00000000-0002-0000-0000-000007000000}">
      <formula1>3100</formula1>
    </dataValidation>
    <dataValidation type="textLength" operator="lessThanOrEqual" allowBlank="1" showInputMessage="1" showErrorMessage="1" error="Maximale Zeichenanzahl überschritten!" promptTitle="Zeichenbegrenzung" prompt="Maximal 3000 Zeichen" sqref="B112:Y112" xr:uid="{00000000-0002-0000-0000-000008000000}">
      <formula1>3200</formula1>
    </dataValidation>
    <dataValidation type="textLength" operator="lessThanOrEqual" allowBlank="1" showInputMessage="1" showErrorMessage="1" error="Maximale Zeichenanzahl überschritten!" promptTitle="Zeichenbegrenzung" prompt="Maximal 2.400 Zeichen." sqref="B115:Y117" xr:uid="{00000000-0002-0000-0000-000009000000}">
      <formula1>2500</formula1>
    </dataValidation>
    <dataValidation type="textLength" operator="lessThanOrEqual" allowBlank="1" showInputMessage="1" showErrorMessage="1" error="Maximale Zeichenanzahl überschritten!" promptTitle="Zeichenbegrenzung" prompt="Maximal 1.800 Zeichen." sqref="B120:Y120" xr:uid="{00000000-0002-0000-0000-00000A000000}">
      <formula1>1900</formula1>
    </dataValidation>
    <dataValidation type="date" operator="equal" allowBlank="1" showInputMessage="1" showErrorMessage="1" prompt="Die Projekte haben eine Laufzeit bis zum 30.6.2027" sqref="F34:I34" xr:uid="{00000000-0002-0000-0000-00000B000000}">
      <formula1>46568</formula1>
    </dataValidation>
    <dataValidation allowBlank="1" showInputMessage="1" showErrorMessage="1" promptTitle="Anmeldung - lfd. Nr." prompt="wird vom MASTD ausgefüllt" sqref="A3:B4" xr:uid="{706A02F2-B0C8-4F81-83F9-393ED1DD1F01}"/>
    <dataValidation allowBlank="1" showInputMessage="1" showErrorMessage="1" promptTitle="Anmeldung - lfd. Nr." prompt="wird vom MSAGD ausgefüllt" sqref="A1:D1 C3:D4" xr:uid="{98F1CD11-5065-4FEC-B50E-6E4DB7084F09}"/>
    <dataValidation allowBlank="1" showInputMessage="1" showErrorMessage="1" promptTitle="Eingagsdatum" prompt="wird vom MASTD ausgefüllt" sqref="A2:D2" xr:uid="{F8D3EF9E-B816-4298-8A20-C8078CFEA9A8}"/>
  </dataValidations>
  <printOptions horizontalCentered="1" verticalCentered="1"/>
  <pageMargins left="0.31496062992125984" right="0.31496062992125984" top="0.39370078740157483" bottom="0.39370078740157483" header="0.11811023622047245" footer="0.11811023622047245"/>
  <pageSetup paperSize="9" scale="80" fitToHeight="999" orientation="portrait" r:id="rId3"/>
  <headerFooter differentFirst="1" scaleWithDoc="0" alignWithMargins="0">
    <oddFooter>&amp;L&amp;F&amp;R&amp;P</oddFooter>
  </headerFooter>
  <rowBreaks count="4" manualBreakCount="4">
    <brk id="57" max="30" man="1"/>
    <brk id="95" max="30" man="1"/>
    <brk id="106" max="30" man="1"/>
    <brk id="112" max="16383" man="1"/>
  </rowBreaks>
  <ignoredErrors>
    <ignoredError sqref="B92:B95 B91" unlockedFormula="1"/>
    <ignoredError sqref="P60 S60" numberStoredAsText="1"/>
  </ignoredError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30" r:id="rId6" name="GeK">
              <controlPr locked="0" defaultSize="0" autoLine="0" autoPict="0">
                <anchor moveWithCells="1">
                  <from>
                    <xdr:col>1</xdr:col>
                    <xdr:colOff>0</xdr:colOff>
                    <xdr:row>35</xdr:row>
                    <xdr:rowOff>17253</xdr:rowOff>
                  </from>
                  <to>
                    <xdr:col>18</xdr:col>
                    <xdr:colOff>120770</xdr:colOff>
                    <xdr:row>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13" r:id="rId7" name="Aktion">
              <controlPr defaultSize="0" autoLine="0" autoPict="0">
                <anchor moveWithCells="1">
                  <from>
                    <xdr:col>1</xdr:col>
                    <xdr:colOff>25879</xdr:colOff>
                    <xdr:row>40</xdr:row>
                    <xdr:rowOff>0</xdr:rowOff>
                  </from>
                  <to>
                    <xdr:col>26</xdr:col>
                    <xdr:colOff>120770</xdr:colOff>
                    <xdr:row>40</xdr:row>
                    <xdr:rowOff>207034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31" r:id="rId8" name="Fansatz">
              <controlPr locked="0" defaultSize="0" autoLine="0" autoPict="0">
                <anchor moveWithCells="1">
                  <from>
                    <xdr:col>1</xdr:col>
                    <xdr:colOff>34506</xdr:colOff>
                    <xdr:row>42</xdr:row>
                    <xdr:rowOff>51758</xdr:rowOff>
                  </from>
                  <to>
                    <xdr:col>26</xdr:col>
                    <xdr:colOff>129396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99" r:id="rId9" name="Group Box 351">
              <controlPr locked="0" defaultSize="0" print="0" autoFill="0" autoPict="0">
                <anchor moveWithCells="1">
                  <from>
                    <xdr:col>9</xdr:col>
                    <xdr:colOff>0</xdr:colOff>
                    <xdr:row>32</xdr:row>
                    <xdr:rowOff>0</xdr:rowOff>
                  </from>
                  <to>
                    <xdr:col>21</xdr:col>
                    <xdr:colOff>138023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14" r:id="rId10" name="TNrlp">
              <controlPr locked="0" defaultSize="0" print="0" autoFill="0" autoPict="0">
                <anchor moveWithCells="1">
                  <from>
                    <xdr:col>8</xdr:col>
                    <xdr:colOff>250166</xdr:colOff>
                    <xdr:row>46</xdr:row>
                    <xdr:rowOff>8626</xdr:rowOff>
                  </from>
                  <to>
                    <xdr:col>26</xdr:col>
                    <xdr:colOff>414068</xdr:colOff>
                    <xdr:row>49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15" r:id="rId11" name="Option Button 367">
              <controlPr defaultSize="0" autoFill="0" autoLine="0" autoPict="0">
                <anchor moveWithCells="1">
                  <from>
                    <xdr:col>10</xdr:col>
                    <xdr:colOff>155275</xdr:colOff>
                    <xdr:row>47</xdr:row>
                    <xdr:rowOff>8626</xdr:rowOff>
                  </from>
                  <to>
                    <xdr:col>12</xdr:col>
                    <xdr:colOff>77638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16" r:id="rId12" name="Option Button 368">
              <controlPr defaultSize="0" autoFill="0" autoLine="0" autoPict="0">
                <anchor moveWithCells="1">
                  <from>
                    <xdr:col>12</xdr:col>
                    <xdr:colOff>232913</xdr:colOff>
                    <xdr:row>47</xdr:row>
                    <xdr:rowOff>34506</xdr:rowOff>
                  </from>
                  <to>
                    <xdr:col>16</xdr:col>
                    <xdr:colOff>51758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64" r:id="rId13" name="Option Button 1276">
              <controlPr defaultSize="0" autoFill="0" autoLine="0" autoPict="0" altText="ed:erstmalige Durchführung">
                <anchor moveWithCells="1">
                  <from>
                    <xdr:col>9</xdr:col>
                    <xdr:colOff>103517</xdr:colOff>
                    <xdr:row>32</xdr:row>
                    <xdr:rowOff>112143</xdr:rowOff>
                  </from>
                  <to>
                    <xdr:col>14</xdr:col>
                    <xdr:colOff>345057</xdr:colOff>
                    <xdr:row>33</xdr:row>
                    <xdr:rowOff>155275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77" r:id="rId14" name="ZG">
              <controlPr locked="0" defaultSize="0" autoLine="0" autoPict="0">
                <anchor moveWithCells="1">
                  <from>
                    <xdr:col>1</xdr:col>
                    <xdr:colOff>60385</xdr:colOff>
                    <xdr:row>44</xdr:row>
                    <xdr:rowOff>25879</xdr:rowOff>
                  </from>
                  <to>
                    <xdr:col>26</xdr:col>
                    <xdr:colOff>146649</xdr:colOff>
                    <xdr:row>45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1" r:id="rId15" name="Option Button 1313">
              <controlPr defaultSize="0" autoFill="0" autoLine="0" autoPict="0">
                <anchor moveWithCells="1">
                  <from>
                    <xdr:col>15</xdr:col>
                    <xdr:colOff>0</xdr:colOff>
                    <xdr:row>32</xdr:row>
                    <xdr:rowOff>94891</xdr:rowOff>
                  </from>
                  <to>
                    <xdr:col>21</xdr:col>
                    <xdr:colOff>43132</xdr:colOff>
                    <xdr:row>33</xdr:row>
                    <xdr:rowOff>129396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25" r:id="rId16" name="Option Button 1337">
              <controlPr defaultSize="0" autoFill="0" autoLine="0" autoPict="0">
                <anchor moveWithCells="1">
                  <from>
                    <xdr:col>9</xdr:col>
                    <xdr:colOff>60385</xdr:colOff>
                    <xdr:row>24</xdr:row>
                    <xdr:rowOff>172528</xdr:rowOff>
                  </from>
                  <to>
                    <xdr:col>11</xdr:col>
                    <xdr:colOff>8626</xdr:colOff>
                    <xdr:row>25</xdr:row>
                    <xdr:rowOff>103517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26" r:id="rId17" name="Option Button 1338">
              <controlPr defaultSize="0" autoFill="0" autoLine="0" autoPict="0">
                <anchor moveWithCells="1">
                  <from>
                    <xdr:col>12</xdr:col>
                    <xdr:colOff>77638</xdr:colOff>
                    <xdr:row>24</xdr:row>
                    <xdr:rowOff>189781</xdr:rowOff>
                  </from>
                  <to>
                    <xdr:col>14</xdr:col>
                    <xdr:colOff>112143</xdr:colOff>
                    <xdr:row>25</xdr:row>
                    <xdr:rowOff>120770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xWindow="976" yWindow="637" count="1">
        <x14:dataValidation type="list" showInputMessage="1" showErrorMessage="1" xr:uid="{00000000-0002-0000-0000-00000C000000}">
          <x14:formula1>
            <xm:f>JC!$A$2:$A$36</xm:f>
          </x14:formula1>
          <xm:sqref>H92:O92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3"/>
  <dimension ref="A3:A36"/>
  <sheetViews>
    <sheetView workbookViewId="0">
      <selection activeCell="A2" sqref="A2:A36"/>
    </sheetView>
  </sheetViews>
  <sheetFormatPr baseColWidth="10" defaultRowHeight="12.9" x14ac:dyDescent="0.2"/>
  <sheetData>
    <row r="3" spans="1:1" x14ac:dyDescent="0.2">
      <c r="A3" t="s">
        <v>956</v>
      </c>
    </row>
    <row r="4" spans="1:1" x14ac:dyDescent="0.2">
      <c r="A4" t="s">
        <v>957</v>
      </c>
    </row>
    <row r="5" spans="1:1" x14ac:dyDescent="0.2">
      <c r="A5" t="s">
        <v>958</v>
      </c>
    </row>
    <row r="6" spans="1:1" x14ac:dyDescent="0.2">
      <c r="A6" t="s">
        <v>959</v>
      </c>
    </row>
    <row r="7" spans="1:1" x14ac:dyDescent="0.2">
      <c r="A7" t="s">
        <v>960</v>
      </c>
    </row>
    <row r="8" spans="1:1" x14ac:dyDescent="0.2">
      <c r="A8" t="s">
        <v>961</v>
      </c>
    </row>
    <row r="9" spans="1:1" x14ac:dyDescent="0.2">
      <c r="A9" t="s">
        <v>962</v>
      </c>
    </row>
    <row r="10" spans="1:1" x14ac:dyDescent="0.2">
      <c r="A10" t="s">
        <v>963</v>
      </c>
    </row>
    <row r="11" spans="1:1" x14ac:dyDescent="0.2">
      <c r="A11" t="s">
        <v>964</v>
      </c>
    </row>
    <row r="12" spans="1:1" x14ac:dyDescent="0.2">
      <c r="A12" t="s">
        <v>965</v>
      </c>
    </row>
    <row r="13" spans="1:1" x14ac:dyDescent="0.2">
      <c r="A13" t="s">
        <v>966</v>
      </c>
    </row>
    <row r="14" spans="1:1" x14ac:dyDescent="0.2">
      <c r="A14" t="s">
        <v>967</v>
      </c>
    </row>
    <row r="15" spans="1:1" x14ac:dyDescent="0.2">
      <c r="A15" t="s">
        <v>968</v>
      </c>
    </row>
    <row r="16" spans="1:1" x14ac:dyDescent="0.2">
      <c r="A16" t="s">
        <v>969</v>
      </c>
    </row>
    <row r="17" spans="1:1" x14ac:dyDescent="0.2">
      <c r="A17" t="s">
        <v>970</v>
      </c>
    </row>
    <row r="18" spans="1:1" x14ac:dyDescent="0.2">
      <c r="A18" t="s">
        <v>971</v>
      </c>
    </row>
    <row r="19" spans="1:1" x14ac:dyDescent="0.2">
      <c r="A19" t="s">
        <v>972</v>
      </c>
    </row>
    <row r="20" spans="1:1" x14ac:dyDescent="0.2">
      <c r="A20" t="s">
        <v>973</v>
      </c>
    </row>
    <row r="21" spans="1:1" x14ac:dyDescent="0.2">
      <c r="A21" t="s">
        <v>974</v>
      </c>
    </row>
    <row r="22" spans="1:1" x14ac:dyDescent="0.2">
      <c r="A22" t="s">
        <v>975</v>
      </c>
    </row>
    <row r="23" spans="1:1" x14ac:dyDescent="0.2">
      <c r="A23" t="s">
        <v>976</v>
      </c>
    </row>
    <row r="24" spans="1:1" x14ac:dyDescent="0.2">
      <c r="A24" t="s">
        <v>977</v>
      </c>
    </row>
    <row r="25" spans="1:1" x14ac:dyDescent="0.2">
      <c r="A25" t="s">
        <v>978</v>
      </c>
    </row>
    <row r="26" spans="1:1" x14ac:dyDescent="0.2">
      <c r="A26" t="s">
        <v>979</v>
      </c>
    </row>
    <row r="27" spans="1:1" x14ac:dyDescent="0.2">
      <c r="A27" t="s">
        <v>980</v>
      </c>
    </row>
    <row r="28" spans="1:1" x14ac:dyDescent="0.2">
      <c r="A28" t="s">
        <v>981</v>
      </c>
    </row>
    <row r="29" spans="1:1" x14ac:dyDescent="0.2">
      <c r="A29" t="s">
        <v>982</v>
      </c>
    </row>
    <row r="30" spans="1:1" x14ac:dyDescent="0.2">
      <c r="A30" t="s">
        <v>983</v>
      </c>
    </row>
    <row r="31" spans="1:1" x14ac:dyDescent="0.2">
      <c r="A31" t="s">
        <v>984</v>
      </c>
    </row>
    <row r="32" spans="1:1" x14ac:dyDescent="0.2">
      <c r="A32" t="s">
        <v>985</v>
      </c>
    </row>
    <row r="33" spans="1:1" x14ac:dyDescent="0.2">
      <c r="A33" t="s">
        <v>986</v>
      </c>
    </row>
    <row r="34" spans="1:1" x14ac:dyDescent="0.2">
      <c r="A34" t="s">
        <v>987</v>
      </c>
    </row>
    <row r="35" spans="1:1" x14ac:dyDescent="0.2">
      <c r="A35" t="s">
        <v>988</v>
      </c>
    </row>
    <row r="36" spans="1:1" x14ac:dyDescent="0.2">
      <c r="A36" t="s">
        <v>989</v>
      </c>
    </row>
  </sheetData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7"/>
  <dimension ref="A1:EH17"/>
  <sheetViews>
    <sheetView workbookViewId="0">
      <selection activeCell="J2" sqref="J2"/>
    </sheetView>
  </sheetViews>
  <sheetFormatPr baseColWidth="10" defaultRowHeight="12.9" x14ac:dyDescent="0.2"/>
  <cols>
    <col min="1" max="1" width="7.375" style="150" customWidth="1"/>
    <col min="2" max="2" width="14.25" customWidth="1"/>
    <col min="3" max="3" width="10.125" customWidth="1"/>
    <col min="4" max="4" width="7.25" customWidth="1"/>
    <col min="5" max="5" width="6.75" customWidth="1"/>
    <col min="6" max="6" width="8.25" customWidth="1"/>
    <col min="7" max="7" width="9" customWidth="1"/>
    <col min="8" max="8" width="15.875" customWidth="1"/>
    <col min="9" max="11" width="19.875" customWidth="1"/>
    <col min="12" max="12" width="11.375" style="55" customWidth="1"/>
    <col min="13" max="15" width="12.75" style="55" customWidth="1"/>
    <col min="16" max="16" width="14.25" customWidth="1"/>
    <col min="17" max="17" width="8" customWidth="1"/>
    <col min="18" max="18" width="15.25" customWidth="1"/>
    <col min="19" max="20" width="9.125" customWidth="1"/>
    <col min="21" max="21" width="12" customWidth="1"/>
    <col min="22" max="22" width="12.625" customWidth="1"/>
    <col min="23" max="23" width="12.125" customWidth="1"/>
    <col min="24" max="24" width="8" customWidth="1"/>
    <col min="25" max="30" width="17" customWidth="1"/>
    <col min="31" max="31" width="6" customWidth="1"/>
    <col min="32" max="32" width="18.125" customWidth="1"/>
    <col min="33" max="33" width="10.25" customWidth="1"/>
    <col min="34" max="34" width="10.25" hidden="1" customWidth="1"/>
    <col min="35" max="35" width="10.25" customWidth="1"/>
    <col min="36" max="38" width="6.375" customWidth="1"/>
    <col min="39" max="39" width="7.875" customWidth="1"/>
    <col min="40" max="40" width="6.375" customWidth="1"/>
    <col min="41" max="41" width="6.25" customWidth="1"/>
    <col min="42" max="42" width="10.875" customWidth="1"/>
    <col min="43" max="43" width="8.125" customWidth="1"/>
    <col min="44" max="46" width="11.375" style="97" customWidth="1"/>
    <col min="47" max="47" width="11.375" style="97" hidden="1" customWidth="1"/>
    <col min="48" max="50" width="11.375" style="97" customWidth="1"/>
    <col min="51" max="80" width="11.375" style="97" hidden="1" customWidth="1"/>
    <col min="81" max="81" width="11.375" style="97" customWidth="1"/>
    <col min="82" max="82" width="11.375" style="97" hidden="1" customWidth="1"/>
    <col min="83" max="84" width="11.375" style="97" customWidth="1"/>
    <col min="85" max="126" width="11.375" style="97" hidden="1" customWidth="1"/>
    <col min="127" max="138" width="0" hidden="1" customWidth="1"/>
  </cols>
  <sheetData>
    <row r="1" spans="1:138" x14ac:dyDescent="0.2">
      <c r="A1" s="182" t="s">
        <v>858</v>
      </c>
      <c r="B1" s="123" t="s">
        <v>857</v>
      </c>
      <c r="C1" t="s">
        <v>665</v>
      </c>
      <c r="J1" t="s">
        <v>246</v>
      </c>
      <c r="K1" s="123" t="s">
        <v>1010</v>
      </c>
      <c r="L1" t="s">
        <v>248</v>
      </c>
      <c r="M1" s="55" t="s">
        <v>52</v>
      </c>
      <c r="N1" s="55" t="s">
        <v>53</v>
      </c>
      <c r="O1" s="152" t="s">
        <v>512</v>
      </c>
      <c r="P1" s="152" t="s">
        <v>952</v>
      </c>
      <c r="Q1" t="s">
        <v>249</v>
      </c>
      <c r="R1" t="s">
        <v>250</v>
      </c>
      <c r="S1" t="s">
        <v>251</v>
      </c>
      <c r="T1" s="123" t="s">
        <v>748</v>
      </c>
      <c r="U1" s="123" t="s">
        <v>747</v>
      </c>
      <c r="V1" s="123" t="s">
        <v>232</v>
      </c>
      <c r="W1" s="123" t="s">
        <v>233</v>
      </c>
      <c r="X1" t="s">
        <v>241</v>
      </c>
      <c r="Y1" t="s">
        <v>253</v>
      </c>
      <c r="Z1" t="s">
        <v>312</v>
      </c>
      <c r="AA1" t="s">
        <v>722</v>
      </c>
      <c r="AB1" t="s">
        <v>725</v>
      </c>
      <c r="AC1" s="123" t="s">
        <v>285</v>
      </c>
      <c r="AD1" t="s">
        <v>384</v>
      </c>
      <c r="AE1" t="s">
        <v>283</v>
      </c>
      <c r="AF1" t="s">
        <v>563</v>
      </c>
      <c r="AG1" t="s">
        <v>203</v>
      </c>
      <c r="AH1" t="s">
        <v>919</v>
      </c>
      <c r="AI1" s="123" t="s">
        <v>955</v>
      </c>
      <c r="AJ1" t="s">
        <v>329</v>
      </c>
      <c r="AK1" t="s">
        <v>330</v>
      </c>
      <c r="AL1" t="s">
        <v>254</v>
      </c>
      <c r="AM1" t="s">
        <v>255</v>
      </c>
      <c r="AN1" s="123" t="s">
        <v>877</v>
      </c>
      <c r="AO1" t="s">
        <v>346</v>
      </c>
      <c r="AP1" t="s">
        <v>164</v>
      </c>
      <c r="AQ1" t="s">
        <v>332</v>
      </c>
      <c r="AR1" t="s">
        <v>338</v>
      </c>
      <c r="AS1" s="135" t="s">
        <v>788</v>
      </c>
      <c r="AT1" s="135" t="s">
        <v>817</v>
      </c>
      <c r="AU1" s="135" t="s">
        <v>818</v>
      </c>
      <c r="AV1" s="135" t="s">
        <v>819</v>
      </c>
      <c r="AW1" s="135" t="s">
        <v>820</v>
      </c>
      <c r="AX1" s="135" t="s">
        <v>821</v>
      </c>
      <c r="AY1" s="135" t="s">
        <v>822</v>
      </c>
      <c r="AZ1" s="135" t="s">
        <v>823</v>
      </c>
      <c r="BA1" s="135" t="s">
        <v>824</v>
      </c>
      <c r="BB1" s="135" t="s">
        <v>825</v>
      </c>
      <c r="BC1" s="135" t="s">
        <v>826</v>
      </c>
      <c r="BD1" s="135" t="s">
        <v>802</v>
      </c>
      <c r="BE1" s="135" t="s">
        <v>804</v>
      </c>
      <c r="BF1" s="135" t="s">
        <v>803</v>
      </c>
      <c r="BG1" s="135" t="s">
        <v>1004</v>
      </c>
      <c r="BH1" s="135" t="s">
        <v>827</v>
      </c>
      <c r="BI1" s="135" t="s">
        <v>828</v>
      </c>
      <c r="BJ1" s="135" t="s">
        <v>829</v>
      </c>
      <c r="BK1" s="135" t="s">
        <v>830</v>
      </c>
      <c r="BL1" s="135" t="s">
        <v>831</v>
      </c>
      <c r="BM1" s="135" t="s">
        <v>832</v>
      </c>
      <c r="BN1" s="135" t="s">
        <v>758</v>
      </c>
      <c r="BO1" s="135" t="s">
        <v>759</v>
      </c>
      <c r="BP1" s="135" t="s">
        <v>790</v>
      </c>
      <c r="BQ1" s="135" t="s">
        <v>1005</v>
      </c>
      <c r="BR1" s="135" t="s">
        <v>833</v>
      </c>
      <c r="BS1" s="135" t="s">
        <v>749</v>
      </c>
      <c r="BT1" s="135" t="s">
        <v>750</v>
      </c>
      <c r="BU1" s="135" t="s">
        <v>789</v>
      </c>
      <c r="BV1" s="135" t="s">
        <v>834</v>
      </c>
      <c r="BW1" s="135" t="s">
        <v>835</v>
      </c>
      <c r="BX1" s="135" t="s">
        <v>836</v>
      </c>
      <c r="BY1" s="135" t="s">
        <v>837</v>
      </c>
      <c r="BZ1" s="135" t="s">
        <v>838</v>
      </c>
      <c r="CA1" s="135" t="s">
        <v>839</v>
      </c>
      <c r="CB1" s="135" t="s">
        <v>840</v>
      </c>
      <c r="CC1" s="135" t="s">
        <v>760</v>
      </c>
      <c r="CD1" s="135" t="s">
        <v>761</v>
      </c>
      <c r="CE1" s="135" t="s">
        <v>791</v>
      </c>
      <c r="CF1" s="135" t="s">
        <v>841</v>
      </c>
      <c r="CG1" s="135" t="s">
        <v>842</v>
      </c>
      <c r="CH1" s="97" t="s">
        <v>687</v>
      </c>
      <c r="CI1" s="135" t="s">
        <v>688</v>
      </c>
      <c r="CJ1" s="135" t="s">
        <v>792</v>
      </c>
      <c r="CK1" s="135" t="s">
        <v>843</v>
      </c>
      <c r="CL1" s="135" t="s">
        <v>844</v>
      </c>
      <c r="CM1" s="135" t="s">
        <v>729</v>
      </c>
      <c r="CN1" s="135" t="s">
        <v>728</v>
      </c>
      <c r="CO1" s="135" t="s">
        <v>389</v>
      </c>
      <c r="CP1" s="135" t="s">
        <v>391</v>
      </c>
      <c r="CQ1" s="135" t="s">
        <v>845</v>
      </c>
      <c r="CR1" s="97" t="s">
        <v>689</v>
      </c>
      <c r="CS1" s="97" t="s">
        <v>690</v>
      </c>
      <c r="CT1" s="135" t="s">
        <v>793</v>
      </c>
      <c r="CU1" s="135" t="s">
        <v>846</v>
      </c>
      <c r="CV1" s="135" t="s">
        <v>847</v>
      </c>
      <c r="CW1" s="135" t="s">
        <v>762</v>
      </c>
      <c r="CX1" s="135" t="s">
        <v>763</v>
      </c>
      <c r="CY1" s="135" t="s">
        <v>794</v>
      </c>
      <c r="CZ1" s="135" t="s">
        <v>848</v>
      </c>
      <c r="DA1" s="135" t="s">
        <v>848</v>
      </c>
      <c r="DB1" s="97" t="s">
        <v>403</v>
      </c>
      <c r="DC1" s="97" t="s">
        <v>219</v>
      </c>
      <c r="DD1" s="135" t="s">
        <v>220</v>
      </c>
      <c r="DE1" s="135" t="s">
        <v>222</v>
      </c>
      <c r="DF1" s="135" t="s">
        <v>849</v>
      </c>
      <c r="DG1" s="135" t="s">
        <v>764</v>
      </c>
      <c r="DH1" s="135" t="s">
        <v>765</v>
      </c>
      <c r="DI1" s="135" t="s">
        <v>795</v>
      </c>
      <c r="DJ1" s="135" t="s">
        <v>851</v>
      </c>
      <c r="DK1" s="135" t="s">
        <v>850</v>
      </c>
      <c r="DL1" s="135" t="s">
        <v>766</v>
      </c>
      <c r="DM1" s="135" t="s">
        <v>767</v>
      </c>
      <c r="DN1" s="135" t="s">
        <v>796</v>
      </c>
      <c r="DO1" s="135" t="s">
        <v>852</v>
      </c>
      <c r="DP1" s="135" t="s">
        <v>853</v>
      </c>
      <c r="DQ1" s="135" t="s">
        <v>768</v>
      </c>
      <c r="DR1" s="135" t="s">
        <v>769</v>
      </c>
      <c r="DS1" s="135" t="s">
        <v>797</v>
      </c>
      <c r="DT1" s="135" t="s">
        <v>854</v>
      </c>
      <c r="DU1" s="135" t="s">
        <v>854</v>
      </c>
      <c r="DV1" s="97" t="s">
        <v>411</v>
      </c>
      <c r="DW1" s="97" t="s">
        <v>406</v>
      </c>
      <c r="DX1" s="135" t="s">
        <v>408</v>
      </c>
      <c r="DY1" s="135" t="s">
        <v>409</v>
      </c>
      <c r="DZ1" s="135" t="s">
        <v>855</v>
      </c>
      <c r="EA1" s="97" t="s">
        <v>510</v>
      </c>
      <c r="EB1" s="97" t="s">
        <v>505</v>
      </c>
      <c r="EC1" s="135" t="s">
        <v>507</v>
      </c>
      <c r="ED1" s="135" t="s">
        <v>508</v>
      </c>
      <c r="EE1" s="135" t="s">
        <v>856</v>
      </c>
      <c r="EF1" s="135" t="s">
        <v>766</v>
      </c>
      <c r="EG1" s="97" t="s">
        <v>342</v>
      </c>
      <c r="EH1" t="s">
        <v>443</v>
      </c>
    </row>
    <row r="2" spans="1:138" s="4" customFormat="1" ht="59.95" customHeight="1" x14ac:dyDescent="0.25">
      <c r="A2" s="43" t="s">
        <v>348</v>
      </c>
      <c r="B2" s="48" t="s">
        <v>155</v>
      </c>
      <c r="C2" s="48" t="s">
        <v>664</v>
      </c>
      <c r="D2" s="45" t="s">
        <v>658</v>
      </c>
      <c r="E2" s="45" t="s">
        <v>657</v>
      </c>
      <c r="F2" s="45" t="s">
        <v>656</v>
      </c>
      <c r="G2" s="45" t="s">
        <v>655</v>
      </c>
      <c r="H2" s="48" t="s">
        <v>682</v>
      </c>
      <c r="I2" s="4" t="s">
        <v>787</v>
      </c>
      <c r="J2" s="40" t="s">
        <v>873</v>
      </c>
      <c r="K2" s="40" t="s">
        <v>201</v>
      </c>
      <c r="L2" s="40" t="s">
        <v>157</v>
      </c>
      <c r="M2" s="96" t="s">
        <v>52</v>
      </c>
      <c r="N2" s="96" t="s">
        <v>53</v>
      </c>
      <c r="O2" s="96" t="s">
        <v>731</v>
      </c>
      <c r="P2" s="96" t="s">
        <v>773</v>
      </c>
      <c r="Q2" s="40" t="s">
        <v>90</v>
      </c>
      <c r="R2" s="43" t="s">
        <v>39</v>
      </c>
      <c r="S2" s="44" t="s">
        <v>40</v>
      </c>
      <c r="T2" s="44" t="s">
        <v>48</v>
      </c>
      <c r="U2" s="44" t="s">
        <v>157</v>
      </c>
      <c r="V2" s="44" t="s">
        <v>46</v>
      </c>
      <c r="W2" s="44" t="s">
        <v>95</v>
      </c>
      <c r="X2" s="44" t="s">
        <v>49</v>
      </c>
      <c r="Y2" s="39" t="s">
        <v>41</v>
      </c>
      <c r="Z2" s="40" t="s">
        <v>50</v>
      </c>
      <c r="AA2" s="40" t="s">
        <v>48</v>
      </c>
      <c r="AB2" s="40" t="s">
        <v>723</v>
      </c>
      <c r="AC2" s="40" t="s">
        <v>724</v>
      </c>
      <c r="AD2" s="40" t="s">
        <v>49</v>
      </c>
      <c r="AE2" s="40" t="s">
        <v>50</v>
      </c>
      <c r="AF2" s="45" t="s">
        <v>892</v>
      </c>
      <c r="AG2" s="45" t="s">
        <v>74</v>
      </c>
      <c r="AH2" s="45" t="s">
        <v>918</v>
      </c>
      <c r="AI2" s="45" t="s">
        <v>955</v>
      </c>
      <c r="AJ2" s="45" t="s">
        <v>603</v>
      </c>
      <c r="AK2" s="46" t="s">
        <v>71</v>
      </c>
      <c r="AL2" s="24" t="s">
        <v>73</v>
      </c>
      <c r="AM2" s="24" t="s">
        <v>72</v>
      </c>
      <c r="AN2" s="24" t="s">
        <v>896</v>
      </c>
      <c r="AO2" s="45" t="s">
        <v>47</v>
      </c>
      <c r="AP2" s="40" t="s">
        <v>870</v>
      </c>
      <c r="AQ2" s="40" t="s">
        <v>165</v>
      </c>
      <c r="AR2" s="40" t="s">
        <v>146</v>
      </c>
      <c r="AS2" s="173">
        <v>2026</v>
      </c>
      <c r="AT2" s="173">
        <v>2027</v>
      </c>
      <c r="AU2" s="173">
        <v>2028</v>
      </c>
      <c r="AV2" s="24" t="s">
        <v>914</v>
      </c>
      <c r="AW2" s="173">
        <v>2026</v>
      </c>
      <c r="AX2" s="173">
        <v>2027</v>
      </c>
      <c r="AY2" s="173">
        <v>2028</v>
      </c>
      <c r="AZ2" s="173" t="s">
        <v>890</v>
      </c>
      <c r="BA2" s="173">
        <v>2026</v>
      </c>
      <c r="BB2" s="173">
        <v>2027</v>
      </c>
      <c r="BC2" s="173">
        <v>2028</v>
      </c>
      <c r="BD2" s="173" t="s">
        <v>915</v>
      </c>
      <c r="BE2" s="173">
        <v>2025</v>
      </c>
      <c r="BF2" s="173">
        <v>2026</v>
      </c>
      <c r="BG2" s="173">
        <v>2027</v>
      </c>
      <c r="BH2" s="173">
        <v>2028</v>
      </c>
      <c r="BI2" s="173" t="s">
        <v>891</v>
      </c>
      <c r="BJ2" s="173">
        <v>2025</v>
      </c>
      <c r="BK2" s="173">
        <v>2026</v>
      </c>
      <c r="BL2" s="173">
        <v>2027</v>
      </c>
      <c r="BM2" s="173">
        <v>2028</v>
      </c>
      <c r="BN2" s="173" t="s">
        <v>916</v>
      </c>
      <c r="BO2" s="173">
        <v>2025</v>
      </c>
      <c r="BP2" s="173">
        <v>2026</v>
      </c>
      <c r="BQ2" s="173">
        <v>2027</v>
      </c>
      <c r="BR2" s="173">
        <v>2028</v>
      </c>
      <c r="BS2" s="173" t="s">
        <v>751</v>
      </c>
      <c r="BT2" s="173">
        <v>2025</v>
      </c>
      <c r="BU2" s="173">
        <v>2026</v>
      </c>
      <c r="BV2" s="173">
        <v>2027</v>
      </c>
      <c r="BW2" s="173">
        <v>2028</v>
      </c>
      <c r="BX2" s="173" t="s">
        <v>917</v>
      </c>
      <c r="BY2" s="173">
        <v>2025</v>
      </c>
      <c r="BZ2" s="173">
        <v>2026</v>
      </c>
      <c r="CA2" s="173">
        <v>2027</v>
      </c>
      <c r="CB2" s="173">
        <v>2028</v>
      </c>
      <c r="CC2" s="173" t="s">
        <v>752</v>
      </c>
      <c r="CD2" s="173">
        <v>2025</v>
      </c>
      <c r="CE2" s="173">
        <v>2026</v>
      </c>
      <c r="CF2" s="173">
        <v>2027</v>
      </c>
      <c r="CG2" s="173">
        <v>2028</v>
      </c>
      <c r="CH2" s="173" t="s">
        <v>691</v>
      </c>
      <c r="CI2" s="173">
        <v>2025</v>
      </c>
      <c r="CJ2" s="173">
        <v>2026</v>
      </c>
      <c r="CK2" s="173">
        <v>2027</v>
      </c>
      <c r="CL2" s="173">
        <v>2028</v>
      </c>
      <c r="CM2" s="173" t="s">
        <v>730</v>
      </c>
      <c r="CN2" s="173">
        <v>2025</v>
      </c>
      <c r="CO2" s="173">
        <v>2026</v>
      </c>
      <c r="CP2" s="173">
        <v>2027</v>
      </c>
      <c r="CQ2" s="173">
        <v>2028</v>
      </c>
      <c r="CR2" s="173" t="s">
        <v>692</v>
      </c>
      <c r="CS2" s="173">
        <v>2025</v>
      </c>
      <c r="CT2" s="173">
        <v>2026</v>
      </c>
      <c r="CU2" s="173">
        <v>2027</v>
      </c>
      <c r="CV2" s="173">
        <v>2028</v>
      </c>
      <c r="CW2" s="173" t="s">
        <v>693</v>
      </c>
      <c r="CX2" s="173">
        <v>2025</v>
      </c>
      <c r="CY2" s="173">
        <v>2026</v>
      </c>
      <c r="CZ2" s="173">
        <v>2027</v>
      </c>
      <c r="DA2" s="173">
        <v>2028</v>
      </c>
      <c r="DB2" s="173" t="s">
        <v>753</v>
      </c>
      <c r="DC2" s="173">
        <v>2025</v>
      </c>
      <c r="DD2" s="173">
        <v>2026</v>
      </c>
      <c r="DE2" s="173">
        <v>2027</v>
      </c>
      <c r="DF2" s="173">
        <v>2028</v>
      </c>
      <c r="DG2" s="173" t="s">
        <v>754</v>
      </c>
      <c r="DH2" s="173">
        <v>2025</v>
      </c>
      <c r="DI2" s="173">
        <v>2026</v>
      </c>
      <c r="DJ2" s="173">
        <v>2027</v>
      </c>
      <c r="DK2" s="173">
        <v>2028</v>
      </c>
      <c r="DL2" s="173" t="s">
        <v>755</v>
      </c>
      <c r="DM2" s="173">
        <v>2025</v>
      </c>
      <c r="DN2" s="173">
        <v>2026</v>
      </c>
      <c r="DO2" s="173">
        <v>2027</v>
      </c>
      <c r="DP2" s="173">
        <v>2028</v>
      </c>
      <c r="DQ2" s="173" t="s">
        <v>756</v>
      </c>
      <c r="DR2" s="173">
        <v>2025</v>
      </c>
      <c r="DS2" s="173">
        <v>2026</v>
      </c>
      <c r="DT2" s="173">
        <v>2027</v>
      </c>
      <c r="DU2" s="173">
        <v>2028</v>
      </c>
      <c r="DV2" s="173" t="s">
        <v>757</v>
      </c>
      <c r="DW2" s="173">
        <v>2025</v>
      </c>
      <c r="DX2" s="173">
        <v>2026</v>
      </c>
      <c r="DY2" s="173">
        <v>2027</v>
      </c>
      <c r="DZ2" s="173">
        <v>2028</v>
      </c>
      <c r="EA2" s="173" t="s">
        <v>694</v>
      </c>
      <c r="EB2" s="173">
        <v>2025</v>
      </c>
      <c r="EC2" s="173">
        <v>2026</v>
      </c>
      <c r="ED2" s="173">
        <v>2027</v>
      </c>
      <c r="EE2" s="173">
        <v>2028</v>
      </c>
      <c r="EF2" s="173" t="s">
        <v>708</v>
      </c>
      <c r="EG2" s="98" t="s">
        <v>171</v>
      </c>
      <c r="EH2" s="40" t="s">
        <v>886</v>
      </c>
    </row>
    <row r="3" spans="1:138" s="123" customFormat="1" ht="107" customHeight="1" x14ac:dyDescent="0.2">
      <c r="A3" s="174"/>
      <c r="B3" s="161"/>
      <c r="C3" s="161"/>
      <c r="H3" s="175"/>
      <c r="J3" s="176">
        <f t="shared" ref="J3:AQ3" ca="1" si="0">INDIRECT(J$1)</f>
        <v>0</v>
      </c>
      <c r="K3" s="177">
        <f t="shared" ca="1" si="0"/>
        <v>0</v>
      </c>
      <c r="L3" s="176">
        <f t="shared" ca="1" si="0"/>
        <v>0</v>
      </c>
      <c r="M3" s="178">
        <f t="shared" ca="1" si="0"/>
        <v>0</v>
      </c>
      <c r="N3" s="178">
        <f t="shared" ca="1" si="0"/>
        <v>0</v>
      </c>
      <c r="O3" s="176" t="str">
        <f t="shared" ca="1" si="0"/>
        <v>wd</v>
      </c>
      <c r="P3" s="337">
        <f>'Anmeldeformular Digi-Scout'!W34</f>
        <v>0</v>
      </c>
      <c r="Q3" s="176">
        <f t="shared" ca="1" si="0"/>
        <v>0</v>
      </c>
      <c r="R3" s="176">
        <f t="shared" ca="1" si="0"/>
        <v>0</v>
      </c>
      <c r="S3" s="176">
        <f ca="1">INDIRECT(S$1)</f>
        <v>0</v>
      </c>
      <c r="T3" s="176">
        <f t="shared" ca="1" si="0"/>
        <v>0</v>
      </c>
      <c r="U3" s="176">
        <f t="shared" ca="1" si="0"/>
        <v>0</v>
      </c>
      <c r="V3" s="176">
        <f t="shared" ca="1" si="0"/>
        <v>0</v>
      </c>
      <c r="W3" s="176">
        <f ca="1">INDIRECT(W$1)</f>
        <v>0</v>
      </c>
      <c r="X3" s="176">
        <f t="shared" ca="1" si="0"/>
        <v>0</v>
      </c>
      <c r="Y3" s="176">
        <f t="shared" ca="1" si="0"/>
        <v>0</v>
      </c>
      <c r="Z3" s="176">
        <f t="shared" ca="1" si="0"/>
        <v>0</v>
      </c>
      <c r="AA3" s="176">
        <f t="shared" ca="1" si="0"/>
        <v>0</v>
      </c>
      <c r="AB3" s="176">
        <f t="shared" ca="1" si="0"/>
        <v>0</v>
      </c>
      <c r="AC3" s="176">
        <f t="shared" ca="1" si="0"/>
        <v>0</v>
      </c>
      <c r="AD3" s="176">
        <f t="shared" ca="1" si="0"/>
        <v>0</v>
      </c>
      <c r="AE3" s="176">
        <f t="shared" ca="1" si="0"/>
        <v>0</v>
      </c>
      <c r="AF3" s="179" t="str">
        <f t="shared" ca="1" si="0"/>
        <v>SOB</v>
      </c>
      <c r="AG3" s="176" t="str">
        <f t="shared" ca="1" si="0"/>
        <v>Bitte auswählen</v>
      </c>
      <c r="AH3" s="176" t="str">
        <f t="shared" ca="1" si="0"/>
        <v/>
      </c>
      <c r="AI3" s="176" t="str">
        <f t="shared" ca="1" si="0"/>
        <v>JC Ahrweiler</v>
      </c>
      <c r="AJ3" s="179">
        <f t="shared" ca="1" si="0"/>
        <v>0</v>
      </c>
      <c r="AK3" s="180">
        <f t="shared" ca="1" si="0"/>
        <v>0</v>
      </c>
      <c r="AL3" s="180">
        <f t="shared" ca="1" si="0"/>
        <v>0</v>
      </c>
      <c r="AM3" s="180">
        <f t="shared" ca="1" si="0"/>
        <v>0</v>
      </c>
      <c r="AN3" s="180">
        <f t="shared" ca="1" si="0"/>
        <v>0</v>
      </c>
      <c r="AO3" s="176" t="str">
        <f t="shared" ca="1" si="0"/>
        <v>Bitte auswählen</v>
      </c>
      <c r="AP3" s="176" t="str">
        <f t="shared" ca="1" si="0"/>
        <v>Land</v>
      </c>
      <c r="AQ3" s="176" t="str">
        <f t="shared" ca="1" si="0"/>
        <v>Digi-Scout</v>
      </c>
      <c r="AR3" s="181">
        <f ca="1">INDIRECT(AR$1)</f>
        <v>0</v>
      </c>
      <c r="AS3" s="181">
        <f t="shared" ref="AS3:CW3" ca="1" si="1">INDIRECT(AS$1)</f>
        <v>0</v>
      </c>
      <c r="AT3" s="181">
        <f t="shared" ca="1" si="1"/>
        <v>0</v>
      </c>
      <c r="AU3" s="181"/>
      <c r="AV3" s="181">
        <f t="shared" ca="1" si="1"/>
        <v>0</v>
      </c>
      <c r="AW3" s="181">
        <f t="shared" ca="1" si="1"/>
        <v>0</v>
      </c>
      <c r="AX3" s="181">
        <f t="shared" ca="1" si="1"/>
        <v>0</v>
      </c>
      <c r="AY3" s="181"/>
      <c r="AZ3" s="181">
        <f t="shared" ca="1" si="1"/>
        <v>0</v>
      </c>
      <c r="BA3" s="181">
        <f t="shared" ca="1" si="1"/>
        <v>0</v>
      </c>
      <c r="BB3" s="181">
        <f t="shared" ca="1" si="1"/>
        <v>0</v>
      </c>
      <c r="BC3" s="181"/>
      <c r="BD3" s="181">
        <f t="shared" ca="1" si="1"/>
        <v>0</v>
      </c>
      <c r="BE3" s="181" t="e">
        <f t="shared" ca="1" si="1"/>
        <v>#REF!</v>
      </c>
      <c r="BF3" s="181">
        <f t="shared" ca="1" si="1"/>
        <v>0</v>
      </c>
      <c r="BG3" s="181">
        <f t="shared" ca="1" si="1"/>
        <v>0</v>
      </c>
      <c r="BH3" s="181"/>
      <c r="BI3" s="181">
        <f t="shared" ca="1" si="1"/>
        <v>0</v>
      </c>
      <c r="BJ3" s="181" t="e">
        <f t="shared" ca="1" si="1"/>
        <v>#REF!</v>
      </c>
      <c r="BK3" s="181">
        <f t="shared" ca="1" si="1"/>
        <v>0</v>
      </c>
      <c r="BL3" s="181">
        <f t="shared" ca="1" si="1"/>
        <v>0</v>
      </c>
      <c r="BM3" s="181"/>
      <c r="BN3" s="181">
        <f t="shared" ca="1" si="1"/>
        <v>0</v>
      </c>
      <c r="BO3" s="181" t="e">
        <f t="shared" ca="1" si="1"/>
        <v>#REF!</v>
      </c>
      <c r="BP3" s="181">
        <f t="shared" ca="1" si="1"/>
        <v>0</v>
      </c>
      <c r="BQ3" s="181">
        <f t="shared" ca="1" si="1"/>
        <v>0</v>
      </c>
      <c r="BR3" s="181"/>
      <c r="BS3" s="181">
        <f t="shared" ca="1" si="1"/>
        <v>0</v>
      </c>
      <c r="BT3" s="181" t="e">
        <f t="shared" ca="1" si="1"/>
        <v>#REF!</v>
      </c>
      <c r="BU3" s="181">
        <f t="shared" ca="1" si="1"/>
        <v>0</v>
      </c>
      <c r="BV3" s="181">
        <f t="shared" ca="1" si="1"/>
        <v>0</v>
      </c>
      <c r="BW3" s="181"/>
      <c r="BX3" s="181">
        <f t="shared" ca="1" si="1"/>
        <v>0</v>
      </c>
      <c r="BY3" s="181" t="e">
        <f t="shared" ca="1" si="1"/>
        <v>#REF!</v>
      </c>
      <c r="BZ3" s="181">
        <f t="shared" ca="1" si="1"/>
        <v>0</v>
      </c>
      <c r="CA3" s="181">
        <f t="shared" ca="1" si="1"/>
        <v>0</v>
      </c>
      <c r="CB3" s="181"/>
      <c r="CC3" s="181">
        <f t="shared" ca="1" si="1"/>
        <v>0</v>
      </c>
      <c r="CD3" s="181" t="e">
        <f t="shared" ca="1" si="1"/>
        <v>#REF!</v>
      </c>
      <c r="CE3" s="181">
        <f t="shared" ca="1" si="1"/>
        <v>0</v>
      </c>
      <c r="CF3" s="181">
        <f t="shared" ca="1" si="1"/>
        <v>0</v>
      </c>
      <c r="CG3" s="181"/>
      <c r="CH3" s="181">
        <f t="shared" ca="1" si="1"/>
        <v>0</v>
      </c>
      <c r="CI3" s="181" t="e">
        <f t="shared" ca="1" si="1"/>
        <v>#REF!</v>
      </c>
      <c r="CJ3" s="181">
        <f t="shared" ca="1" si="1"/>
        <v>0</v>
      </c>
      <c r="CK3" s="181">
        <f t="shared" ca="1" si="1"/>
        <v>0</v>
      </c>
      <c r="CL3" s="181"/>
      <c r="CM3" s="181">
        <f t="shared" ca="1" si="1"/>
        <v>0</v>
      </c>
      <c r="CN3" s="181" t="e">
        <f t="shared" ca="1" si="1"/>
        <v>#REF!</v>
      </c>
      <c r="CO3" s="181">
        <f t="shared" ca="1" si="1"/>
        <v>0</v>
      </c>
      <c r="CP3" s="181">
        <f t="shared" ca="1" si="1"/>
        <v>0</v>
      </c>
      <c r="CQ3" s="181"/>
      <c r="CR3" s="181">
        <f t="shared" ca="1" si="1"/>
        <v>0</v>
      </c>
      <c r="CS3" s="181" t="e">
        <f t="shared" ca="1" si="1"/>
        <v>#REF!</v>
      </c>
      <c r="CT3" s="181">
        <f t="shared" ca="1" si="1"/>
        <v>0</v>
      </c>
      <c r="CU3" s="181">
        <f t="shared" ca="1" si="1"/>
        <v>0</v>
      </c>
      <c r="CV3" s="181"/>
      <c r="CW3" s="181">
        <f t="shared" ca="1" si="1"/>
        <v>0</v>
      </c>
      <c r="CX3" s="181" t="e">
        <f t="shared" ref="CX3:EH3" ca="1" si="2">INDIRECT(CX$1)</f>
        <v>#REF!</v>
      </c>
      <c r="CY3" s="181">
        <f t="shared" ca="1" si="2"/>
        <v>0</v>
      </c>
      <c r="CZ3" s="181">
        <f t="shared" ca="1" si="2"/>
        <v>0</v>
      </c>
      <c r="DA3" s="181"/>
      <c r="DB3" s="181">
        <f t="shared" ca="1" si="2"/>
        <v>0</v>
      </c>
      <c r="DC3" s="181" t="e">
        <f t="shared" ca="1" si="2"/>
        <v>#REF!</v>
      </c>
      <c r="DD3" s="181">
        <f t="shared" ca="1" si="2"/>
        <v>0</v>
      </c>
      <c r="DE3" s="181">
        <f t="shared" ca="1" si="2"/>
        <v>0</v>
      </c>
      <c r="DF3" s="181"/>
      <c r="DG3" s="181">
        <f t="shared" ca="1" si="2"/>
        <v>0</v>
      </c>
      <c r="DH3" s="181" t="e">
        <f t="shared" ca="1" si="2"/>
        <v>#REF!</v>
      </c>
      <c r="DI3" s="181">
        <f t="shared" ca="1" si="2"/>
        <v>0</v>
      </c>
      <c r="DJ3" s="181">
        <f t="shared" ca="1" si="2"/>
        <v>0</v>
      </c>
      <c r="DK3" s="181"/>
      <c r="DL3" s="181">
        <f t="shared" ca="1" si="2"/>
        <v>0</v>
      </c>
      <c r="DM3" s="181" t="e">
        <f t="shared" ca="1" si="2"/>
        <v>#REF!</v>
      </c>
      <c r="DN3" s="181">
        <f t="shared" ca="1" si="2"/>
        <v>0</v>
      </c>
      <c r="DO3" s="181">
        <f t="shared" ca="1" si="2"/>
        <v>0</v>
      </c>
      <c r="DP3" s="181"/>
      <c r="DQ3" s="181">
        <f t="shared" ca="1" si="2"/>
        <v>0</v>
      </c>
      <c r="DR3" s="181" t="e">
        <f t="shared" ca="1" si="2"/>
        <v>#REF!</v>
      </c>
      <c r="DS3" s="181">
        <f t="shared" ca="1" si="2"/>
        <v>0</v>
      </c>
      <c r="DT3" s="181">
        <f t="shared" ca="1" si="2"/>
        <v>0</v>
      </c>
      <c r="DU3" s="181"/>
      <c r="DV3" s="181">
        <f t="shared" ca="1" si="2"/>
        <v>0</v>
      </c>
      <c r="DW3" s="181" t="e">
        <f t="shared" ca="1" si="2"/>
        <v>#REF!</v>
      </c>
      <c r="DX3" s="181">
        <f t="shared" ca="1" si="2"/>
        <v>0</v>
      </c>
      <c r="DY3" s="181">
        <f t="shared" ca="1" si="2"/>
        <v>0</v>
      </c>
      <c r="DZ3" s="181"/>
      <c r="EA3" s="181">
        <f t="shared" ca="1" si="2"/>
        <v>0</v>
      </c>
      <c r="EB3" s="181" t="e">
        <f t="shared" ca="1" si="2"/>
        <v>#REF!</v>
      </c>
      <c r="EC3" s="181">
        <f t="shared" ca="1" si="2"/>
        <v>0</v>
      </c>
      <c r="ED3" s="181">
        <f t="shared" ca="1" si="2"/>
        <v>0</v>
      </c>
      <c r="EE3" s="181"/>
      <c r="EF3" s="181">
        <f t="shared" ca="1" si="2"/>
        <v>0</v>
      </c>
      <c r="EG3" s="181">
        <f t="shared" ca="1" si="2"/>
        <v>0</v>
      </c>
      <c r="EH3" s="185">
        <f t="shared" ca="1" si="2"/>
        <v>0</v>
      </c>
    </row>
    <row r="4" spans="1:138" x14ac:dyDescent="0.2">
      <c r="J4" s="119"/>
    </row>
    <row r="5" spans="1:138" x14ac:dyDescent="0.2">
      <c r="J5" s="119"/>
    </row>
    <row r="6" spans="1:138" x14ac:dyDescent="0.2">
      <c r="J6" s="119"/>
    </row>
    <row r="7" spans="1:138" x14ac:dyDescent="0.2">
      <c r="J7" s="119"/>
    </row>
    <row r="8" spans="1:138" x14ac:dyDescent="0.2">
      <c r="J8" s="119"/>
    </row>
    <row r="9" spans="1:138" x14ac:dyDescent="0.2">
      <c r="J9" s="119"/>
    </row>
    <row r="10" spans="1:138" x14ac:dyDescent="0.2">
      <c r="J10" s="119"/>
    </row>
    <row r="11" spans="1:138" x14ac:dyDescent="0.2">
      <c r="J11" s="119"/>
    </row>
    <row r="12" spans="1:138" x14ac:dyDescent="0.2">
      <c r="J12" s="119"/>
    </row>
    <row r="13" spans="1:138" x14ac:dyDescent="0.2">
      <c r="J13" s="119"/>
    </row>
    <row r="14" spans="1:138" x14ac:dyDescent="0.2">
      <c r="J14" s="119"/>
    </row>
    <row r="15" spans="1:138" x14ac:dyDescent="0.2">
      <c r="J15" s="119"/>
    </row>
    <row r="16" spans="1:138" x14ac:dyDescent="0.2">
      <c r="J16" s="119"/>
    </row>
    <row r="17" spans="10:10" x14ac:dyDescent="0.2">
      <c r="J17" s="119"/>
    </row>
  </sheetData>
  <customSheetViews>
    <customSheetView guid="{EEA7A97B-E2BF-43AD-B211-D284BEE221A1}" showRuler="0" topLeftCell="M1">
      <selection activeCell="Z1" sqref="Z1"/>
      <pageMargins left="0.78740157499999996" right="0.78740157499999996" top="0.984251969" bottom="0.984251969" header="0.4921259845" footer="0.4921259845"/>
      <pageSetup paperSize="9" orientation="portrait" r:id="rId1"/>
      <headerFooter alignWithMargins="0"/>
    </customSheetView>
    <customSheetView guid="{04F5F062-CD85-4BE7-B897-A8C5C601EF7B}" showRuler="0">
      <selection activeCell="BG3" sqref="BG3"/>
      <pageMargins left="0.78740157499999996" right="0.78740157499999996" top="0.984251969" bottom="0.984251969" header="0.4921259845" footer="0.4921259845"/>
      <pageSetup paperSize="9" orientation="portrait" r:id="rId2"/>
      <headerFooter alignWithMargins="0"/>
    </customSheetView>
  </customSheetViews>
  <phoneticPr fontId="0" type="noConversion"/>
  <pageMargins left="0.78740157499999996" right="0.78740157499999996" top="0.984251969" bottom="0.984251969" header="0.4921259845" footer="0.4921259845"/>
  <pageSetup paperSize="9" orientation="portrait" r:id="rId3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6"/>
  <dimension ref="A1:T21"/>
  <sheetViews>
    <sheetView topLeftCell="F1" workbookViewId="0">
      <selection activeCell="Q8" sqref="Q8"/>
    </sheetView>
  </sheetViews>
  <sheetFormatPr baseColWidth="10" defaultRowHeight="12.9" x14ac:dyDescent="0.2"/>
  <cols>
    <col min="1" max="1" width="30.375" customWidth="1"/>
    <col min="2" max="2" width="38.625" customWidth="1"/>
    <col min="3" max="3" width="27.75" customWidth="1"/>
    <col min="4" max="4" width="13.75" customWidth="1"/>
    <col min="5" max="5" width="11.875" customWidth="1"/>
    <col min="6" max="6" width="13.75" customWidth="1"/>
    <col min="7" max="9" width="10.875" customWidth="1"/>
    <col min="10" max="10" width="11.25" customWidth="1"/>
    <col min="11" max="12" width="11.75" customWidth="1"/>
    <col min="13" max="14" width="12" customWidth="1"/>
    <col min="15" max="15" width="33.625" customWidth="1"/>
    <col min="16" max="16" width="12" customWidth="1"/>
    <col min="17" max="18" width="27" customWidth="1"/>
    <col min="19" max="19" width="50.875" bestFit="1" customWidth="1"/>
  </cols>
  <sheetData>
    <row r="1" spans="1:20" ht="13.6" x14ac:dyDescent="0.25">
      <c r="A1" s="4" t="s">
        <v>258</v>
      </c>
      <c r="B1" s="4" t="s">
        <v>577</v>
      </c>
      <c r="C1" s="4" t="s">
        <v>564</v>
      </c>
      <c r="D1" s="4" t="s">
        <v>565</v>
      </c>
      <c r="E1" s="4" t="s">
        <v>566</v>
      </c>
      <c r="F1" s="4" t="s">
        <v>567</v>
      </c>
      <c r="G1" s="4" t="s">
        <v>568</v>
      </c>
      <c r="H1" s="4" t="s">
        <v>569</v>
      </c>
      <c r="I1" s="4" t="s">
        <v>570</v>
      </c>
      <c r="J1" s="4" t="s">
        <v>571</v>
      </c>
      <c r="K1" s="4" t="s">
        <v>572</v>
      </c>
      <c r="L1" s="4" t="s">
        <v>573</v>
      </c>
      <c r="M1" s="4" t="s">
        <v>574</v>
      </c>
      <c r="N1" s="4" t="s">
        <v>575</v>
      </c>
      <c r="O1" s="4" t="s">
        <v>576</v>
      </c>
      <c r="P1" s="4" t="s">
        <v>700</v>
      </c>
      <c r="Q1" s="4" t="s">
        <v>583</v>
      </c>
      <c r="S1" s="4"/>
      <c r="T1" s="4"/>
    </row>
    <row r="2" spans="1:20" x14ac:dyDescent="0.2">
      <c r="A2" t="str">
        <f t="shared" ref="A2:A14" ca="1" si="0">IF(OFFSET(A2,0,FAnsatzlisteVersatz) = 0,"Bitte auswählen",OFFSET(A2,0,FAnsatzlisteVersatz))</f>
        <v>Bitte auswählen</v>
      </c>
      <c r="B2" s="123" t="s">
        <v>816</v>
      </c>
      <c r="Q2" t="s">
        <v>641</v>
      </c>
    </row>
    <row r="3" spans="1:20" x14ac:dyDescent="0.2">
      <c r="A3" t="str">
        <f t="shared" ca="1" si="0"/>
        <v>Digi-Scout</v>
      </c>
      <c r="B3" s="123" t="s">
        <v>816</v>
      </c>
      <c r="H3" s="123" t="s">
        <v>1025</v>
      </c>
      <c r="I3" s="123"/>
      <c r="J3" s="123"/>
      <c r="K3" s="6"/>
      <c r="L3" s="6"/>
      <c r="N3" s="123"/>
      <c r="O3" s="123"/>
      <c r="P3" s="123"/>
      <c r="Q3" t="s">
        <v>813</v>
      </c>
      <c r="S3" s="6"/>
    </row>
    <row r="4" spans="1:20" x14ac:dyDescent="0.2">
      <c r="A4" t="str">
        <f t="shared" ca="1" si="0"/>
        <v>Bitte auswählen</v>
      </c>
      <c r="B4" s="123" t="s">
        <v>816</v>
      </c>
      <c r="H4" s="123"/>
      <c r="J4" s="6"/>
      <c r="K4" s="6"/>
      <c r="L4" s="6"/>
      <c r="N4" s="123"/>
      <c r="O4" s="123"/>
      <c r="P4" s="123"/>
      <c r="Q4" t="s">
        <v>1006</v>
      </c>
      <c r="S4" s="6"/>
    </row>
    <row r="5" spans="1:20" x14ac:dyDescent="0.2">
      <c r="A5" t="str">
        <f t="shared" ca="1" si="0"/>
        <v>Bitte auswählen</v>
      </c>
      <c r="B5" s="123" t="s">
        <v>816</v>
      </c>
      <c r="H5" s="123"/>
      <c r="J5" s="124"/>
      <c r="K5" s="6"/>
      <c r="L5" s="6"/>
      <c r="O5" s="123"/>
      <c r="Q5" s="123" t="s">
        <v>869</v>
      </c>
      <c r="T5" s="6"/>
    </row>
    <row r="6" spans="1:20" x14ac:dyDescent="0.2">
      <c r="A6" t="str">
        <f t="shared" ca="1" si="0"/>
        <v>Bitte auswählen</v>
      </c>
      <c r="B6" s="123" t="s">
        <v>816</v>
      </c>
      <c r="J6" s="124"/>
      <c r="K6" s="6"/>
      <c r="L6" s="6"/>
      <c r="N6" s="123"/>
      <c r="P6" s="123"/>
      <c r="Q6" s="123" t="s">
        <v>1001</v>
      </c>
    </row>
    <row r="7" spans="1:20" x14ac:dyDescent="0.2">
      <c r="A7" t="str">
        <f t="shared" ca="1" si="0"/>
        <v>Bitte auswählen</v>
      </c>
      <c r="B7" s="123" t="s">
        <v>816</v>
      </c>
      <c r="I7" s="123"/>
      <c r="K7" s="6"/>
      <c r="L7" s="6"/>
      <c r="M7" s="123"/>
      <c r="N7" s="123"/>
      <c r="O7" s="123"/>
      <c r="Q7" t="s">
        <v>992</v>
      </c>
    </row>
    <row r="8" spans="1:20" x14ac:dyDescent="0.2">
      <c r="A8" t="str">
        <f t="shared" ca="1" si="0"/>
        <v>Bitte auswählen</v>
      </c>
      <c r="I8" s="123"/>
      <c r="K8" s="6"/>
      <c r="L8" s="6"/>
      <c r="M8" s="123"/>
      <c r="N8" s="123"/>
      <c r="Q8" s="123" t="s">
        <v>1025</v>
      </c>
    </row>
    <row r="9" spans="1:20" x14ac:dyDescent="0.2">
      <c r="A9" t="str">
        <f t="shared" ca="1" si="0"/>
        <v>Bitte auswählen</v>
      </c>
      <c r="I9" s="123" t="s">
        <v>1002</v>
      </c>
      <c r="Q9" t="s">
        <v>814</v>
      </c>
    </row>
    <row r="10" spans="1:20" x14ac:dyDescent="0.2">
      <c r="A10" t="str">
        <f t="shared" ca="1" si="0"/>
        <v>Bitte auswählen</v>
      </c>
      <c r="I10" s="123" t="s">
        <v>1008</v>
      </c>
      <c r="Q10" s="123" t="s">
        <v>868</v>
      </c>
    </row>
    <row r="11" spans="1:20" x14ac:dyDescent="0.2">
      <c r="A11" t="str">
        <f t="shared" ca="1" si="0"/>
        <v>Bitte auswählen</v>
      </c>
      <c r="I11" s="123" t="s">
        <v>684</v>
      </c>
      <c r="J11" s="123" t="s">
        <v>1006</v>
      </c>
      <c r="Q11" t="s">
        <v>815</v>
      </c>
    </row>
    <row r="12" spans="1:20" x14ac:dyDescent="0.2">
      <c r="A12" t="str">
        <f t="shared" ca="1" si="0"/>
        <v>Bitte auswählen</v>
      </c>
      <c r="J12" s="123" t="s">
        <v>1009</v>
      </c>
      <c r="Q12" t="s">
        <v>1009</v>
      </c>
    </row>
    <row r="13" spans="1:20" x14ac:dyDescent="0.2">
      <c r="A13" t="str">
        <f t="shared" ca="1" si="0"/>
        <v>Bitte auswählen</v>
      </c>
      <c r="J13" s="123" t="s">
        <v>992</v>
      </c>
      <c r="Q13" s="123" t="s">
        <v>1008</v>
      </c>
      <c r="T13" s="6"/>
    </row>
    <row r="14" spans="1:20" x14ac:dyDescent="0.2">
      <c r="A14" t="str">
        <f t="shared" ca="1" si="0"/>
        <v>Bitte auswählen</v>
      </c>
      <c r="Q14" t="s">
        <v>684</v>
      </c>
      <c r="T14" s="6"/>
    </row>
    <row r="15" spans="1:20" x14ac:dyDescent="0.2">
      <c r="Q15" s="123" t="s">
        <v>999</v>
      </c>
      <c r="T15" s="6"/>
    </row>
    <row r="16" spans="1:20" x14ac:dyDescent="0.2">
      <c r="Q16" s="123"/>
      <c r="T16" s="6"/>
    </row>
    <row r="17" spans="17:20" x14ac:dyDescent="0.2">
      <c r="Q17" s="123"/>
      <c r="T17" s="6"/>
    </row>
    <row r="18" spans="17:20" x14ac:dyDescent="0.2">
      <c r="Q18" s="123"/>
      <c r="T18" s="6"/>
    </row>
    <row r="19" spans="17:20" x14ac:dyDescent="0.2">
      <c r="Q19" s="123"/>
    </row>
    <row r="20" spans="17:20" x14ac:dyDescent="0.2">
      <c r="T20" s="6"/>
    </row>
    <row r="21" spans="17:20" x14ac:dyDescent="0.2">
      <c r="Q21" s="124"/>
    </row>
  </sheetData>
  <phoneticPr fontId="21" type="noConversion"/>
  <pageMargins left="0.78740157499999996" right="0.78740157499999996" top="0.984251969" bottom="0.984251969" header="0.4921259845" footer="0.492125984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5"/>
  <dimension ref="A1:X7"/>
  <sheetViews>
    <sheetView workbookViewId="0">
      <selection activeCell="G3" sqref="G3"/>
    </sheetView>
  </sheetViews>
  <sheetFormatPr baseColWidth="10" defaultRowHeight="12.9" x14ac:dyDescent="0.2"/>
  <cols>
    <col min="2" max="2" width="30.75" customWidth="1"/>
  </cols>
  <sheetData>
    <row r="1" spans="1:24" ht="13.6" x14ac:dyDescent="0.25">
      <c r="A1" s="4" t="s">
        <v>642</v>
      </c>
      <c r="B1" s="4" t="s">
        <v>577</v>
      </c>
      <c r="C1" s="4" t="s">
        <v>645</v>
      </c>
      <c r="D1" s="4" t="s">
        <v>646</v>
      </c>
      <c r="E1" s="4" t="s">
        <v>650</v>
      </c>
      <c r="F1" s="4" t="s">
        <v>647</v>
      </c>
      <c r="G1" s="4" t="s">
        <v>648</v>
      </c>
      <c r="H1" s="4" t="s">
        <v>670</v>
      </c>
      <c r="I1" s="4" t="s">
        <v>651</v>
      </c>
      <c r="J1" s="4" t="s">
        <v>672</v>
      </c>
      <c r="K1" s="4" t="s">
        <v>673</v>
      </c>
      <c r="L1" s="4" t="s">
        <v>674</v>
      </c>
      <c r="M1" s="4" t="s">
        <v>675</v>
      </c>
      <c r="N1" s="4" t="s">
        <v>676</v>
      </c>
      <c r="O1" s="4" t="s">
        <v>652</v>
      </c>
      <c r="P1" s="4" t="s">
        <v>677</v>
      </c>
      <c r="Q1" s="4" t="s">
        <v>678</v>
      </c>
      <c r="R1" s="4" t="s">
        <v>679</v>
      </c>
      <c r="S1" s="4" t="s">
        <v>649</v>
      </c>
      <c r="T1" s="4" t="s">
        <v>680</v>
      </c>
      <c r="U1" s="4" t="s">
        <v>681</v>
      </c>
      <c r="V1" s="4" t="s">
        <v>720</v>
      </c>
      <c r="W1" s="4" t="s">
        <v>721</v>
      </c>
      <c r="X1" s="4" t="s">
        <v>583</v>
      </c>
    </row>
    <row r="2" spans="1:24" x14ac:dyDescent="0.2">
      <c r="A2" t="str">
        <f t="shared" ref="A2:A7" ca="1" si="0">IF(OFFSET(A2,0,Plstgansatzlisteversatz) = 0,"Bitte auswählen",OFFSET(A2,0,Plstgansatzlisteversatz))</f>
        <v>Bitte erst Prioritätsachse auswählen</v>
      </c>
      <c r="B2" t="s">
        <v>263</v>
      </c>
      <c r="X2" t="s">
        <v>641</v>
      </c>
    </row>
    <row r="3" spans="1:24" x14ac:dyDescent="0.2">
      <c r="A3" t="str">
        <f t="shared" ca="1" si="0"/>
        <v>Bitte erst Prioritätsachse auswählen</v>
      </c>
      <c r="B3" t="s">
        <v>263</v>
      </c>
      <c r="C3" s="123" t="s">
        <v>643</v>
      </c>
      <c r="D3" t="s">
        <v>644</v>
      </c>
      <c r="E3" t="s">
        <v>644</v>
      </c>
      <c r="F3" t="s">
        <v>644</v>
      </c>
      <c r="G3" s="123" t="s">
        <v>683</v>
      </c>
      <c r="H3" s="123" t="s">
        <v>671</v>
      </c>
      <c r="I3" s="123" t="s">
        <v>643</v>
      </c>
      <c r="J3" s="6" t="s">
        <v>643</v>
      </c>
      <c r="K3" s="6" t="s">
        <v>643</v>
      </c>
      <c r="L3" s="6" t="s">
        <v>643</v>
      </c>
      <c r="M3" s="6" t="s">
        <v>643</v>
      </c>
      <c r="N3" s="6" t="s">
        <v>643</v>
      </c>
      <c r="O3" s="6" t="s">
        <v>643</v>
      </c>
      <c r="P3" s="6" t="s">
        <v>643</v>
      </c>
      <c r="Q3" s="6" t="s">
        <v>643</v>
      </c>
      <c r="R3" s="123" t="s">
        <v>643</v>
      </c>
      <c r="S3" s="6" t="s">
        <v>643</v>
      </c>
      <c r="T3" s="124" t="s">
        <v>643</v>
      </c>
      <c r="U3" s="124" t="s">
        <v>643</v>
      </c>
      <c r="V3" s="124" t="s">
        <v>643</v>
      </c>
      <c r="W3" s="124" t="s">
        <v>643</v>
      </c>
      <c r="X3" t="s">
        <v>644</v>
      </c>
    </row>
    <row r="4" spans="1:24" x14ac:dyDescent="0.2">
      <c r="A4" t="str">
        <f t="shared" ca="1" si="0"/>
        <v>Bitte erst Prioritätsachse auswählen</v>
      </c>
      <c r="B4" t="s">
        <v>263</v>
      </c>
      <c r="C4" s="123"/>
      <c r="F4" s="123"/>
      <c r="G4" s="123"/>
      <c r="H4" s="123"/>
      <c r="J4" s="6"/>
      <c r="K4" s="6"/>
      <c r="L4" s="6"/>
      <c r="M4" s="6"/>
      <c r="N4" s="6"/>
      <c r="O4" s="6"/>
      <c r="P4" s="6"/>
      <c r="Q4" s="6"/>
      <c r="T4" s="124"/>
      <c r="U4" s="124"/>
      <c r="V4" s="124"/>
      <c r="W4" s="124"/>
      <c r="X4" t="s">
        <v>643</v>
      </c>
    </row>
    <row r="5" spans="1:24" x14ac:dyDescent="0.2">
      <c r="A5" t="str">
        <f t="shared" ca="1" si="0"/>
        <v>Bitte erst Prioritätsachse auswählen</v>
      </c>
      <c r="B5" t="s">
        <v>263</v>
      </c>
      <c r="J5" s="6"/>
      <c r="K5" s="6"/>
      <c r="L5" s="6"/>
      <c r="M5" s="6"/>
      <c r="N5" s="6"/>
      <c r="O5" s="6"/>
      <c r="P5" s="6"/>
      <c r="Q5" s="6"/>
      <c r="X5" s="123" t="s">
        <v>666</v>
      </c>
    </row>
    <row r="6" spans="1:24" x14ac:dyDescent="0.2">
      <c r="A6" t="str">
        <f t="shared" ca="1" si="0"/>
        <v>Bitte erst Prioritätsachse auswählen</v>
      </c>
      <c r="B6" t="s">
        <v>263</v>
      </c>
      <c r="J6" s="6"/>
      <c r="K6" s="6"/>
      <c r="L6" s="6"/>
      <c r="M6" s="6"/>
      <c r="N6" s="6"/>
      <c r="O6" s="6"/>
      <c r="P6" s="6"/>
      <c r="Q6" s="6"/>
      <c r="X6" s="123" t="s">
        <v>667</v>
      </c>
    </row>
    <row r="7" spans="1:24" x14ac:dyDescent="0.2">
      <c r="A7" t="str">
        <f t="shared" ca="1" si="0"/>
        <v>Bitte erst Prioritätsachse auswählen</v>
      </c>
      <c r="B7" t="s">
        <v>263</v>
      </c>
      <c r="J7" s="6"/>
      <c r="K7" s="6"/>
      <c r="L7" s="6"/>
      <c r="M7" s="6"/>
      <c r="N7" s="6"/>
      <c r="O7" s="6"/>
      <c r="P7" s="6"/>
      <c r="Q7" s="6"/>
    </row>
  </sheetData>
  <phoneticPr fontId="21" type="noConversion"/>
  <pageMargins left="0.78740157499999996" right="0.78740157499999996" top="0.984251969" bottom="0.984251969" header="0.4921259845" footer="0.492125984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11"/>
  <dimension ref="A1:A15"/>
  <sheetViews>
    <sheetView workbookViewId="0">
      <selection activeCell="A2" sqref="A2"/>
    </sheetView>
  </sheetViews>
  <sheetFormatPr baseColWidth="10" defaultRowHeight="12.9" x14ac:dyDescent="0.2"/>
  <cols>
    <col min="1" max="1" width="65.75" customWidth="1"/>
  </cols>
  <sheetData>
    <row r="1" spans="1:1" x14ac:dyDescent="0.2">
      <c r="A1" s="124" t="s">
        <v>641</v>
      </c>
    </row>
    <row r="2" spans="1:1" x14ac:dyDescent="0.2">
      <c r="A2" s="124" t="s">
        <v>994</v>
      </c>
    </row>
    <row r="3" spans="1:1" x14ac:dyDescent="0.2">
      <c r="A3" s="124" t="s">
        <v>878</v>
      </c>
    </row>
    <row r="4" spans="1:1" x14ac:dyDescent="0.2">
      <c r="A4" s="124" t="s">
        <v>993</v>
      </c>
    </row>
    <row r="5" spans="1:1" x14ac:dyDescent="0.2">
      <c r="A5" s="124" t="s">
        <v>879</v>
      </c>
    </row>
    <row r="6" spans="1:1" x14ac:dyDescent="0.2">
      <c r="A6" s="131"/>
    </row>
    <row r="7" spans="1:1" x14ac:dyDescent="0.2">
      <c r="A7" s="124"/>
    </row>
    <row r="8" spans="1:1" x14ac:dyDescent="0.2">
      <c r="A8" s="124"/>
    </row>
    <row r="10" spans="1:1" x14ac:dyDescent="0.2">
      <c r="A10" s="124"/>
    </row>
    <row r="11" spans="1:1" x14ac:dyDescent="0.2">
      <c r="A11" s="124"/>
    </row>
    <row r="12" spans="1:1" x14ac:dyDescent="0.2">
      <c r="A12" s="124"/>
    </row>
    <row r="13" spans="1:1" x14ac:dyDescent="0.2">
      <c r="A13" s="124"/>
    </row>
    <row r="15" spans="1:1" x14ac:dyDescent="0.2">
      <c r="A15" s="6"/>
    </row>
  </sheetData>
  <sortState xmlns:xlrd2="http://schemas.microsoft.com/office/spreadsheetml/2017/richdata2" ref="A2:A5">
    <sortCondition ref="A2:A5"/>
  </sortState>
  <phoneticPr fontId="2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abelle8"/>
  <dimension ref="A2:A3"/>
  <sheetViews>
    <sheetView workbookViewId="0">
      <selection activeCell="A2" sqref="A2:A3"/>
    </sheetView>
  </sheetViews>
  <sheetFormatPr baseColWidth="10" defaultRowHeight="12.9" x14ac:dyDescent="0.2"/>
  <sheetData>
    <row r="2" spans="1:1" x14ac:dyDescent="0.2">
      <c r="A2" t="s">
        <v>660</v>
      </c>
    </row>
    <row r="3" spans="1:1" x14ac:dyDescent="0.2">
      <c r="A3" t="s">
        <v>659</v>
      </c>
    </row>
  </sheetData>
  <phoneticPr fontId="30" type="noConversion"/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Tabelle9"/>
  <dimension ref="A2:A8"/>
  <sheetViews>
    <sheetView workbookViewId="0">
      <selection activeCell="C63" sqref="C63"/>
    </sheetView>
  </sheetViews>
  <sheetFormatPr baseColWidth="10" defaultRowHeight="12.9" x14ac:dyDescent="0.2"/>
  <sheetData>
    <row r="2" spans="1:1" x14ac:dyDescent="0.2">
      <c r="A2" s="8" t="s">
        <v>134</v>
      </c>
    </row>
    <row r="3" spans="1:1" x14ac:dyDescent="0.2">
      <c r="A3" s="138" t="s">
        <v>859</v>
      </c>
    </row>
    <row r="4" spans="1:1" x14ac:dyDescent="0.2">
      <c r="A4" s="138" t="s">
        <v>860</v>
      </c>
    </row>
    <row r="5" spans="1:1" x14ac:dyDescent="0.2">
      <c r="A5" s="138" t="s">
        <v>861</v>
      </c>
    </row>
    <row r="6" spans="1:1" x14ac:dyDescent="0.2">
      <c r="A6" s="13" t="s">
        <v>663</v>
      </c>
    </row>
    <row r="7" spans="1:1" x14ac:dyDescent="0.2">
      <c r="A7" s="8" t="s">
        <v>662</v>
      </c>
    </row>
    <row r="8" spans="1:1" x14ac:dyDescent="0.2">
      <c r="A8" s="8" t="s">
        <v>35</v>
      </c>
    </row>
  </sheetData>
  <phoneticPr fontId="21" type="noConversion"/>
  <pageMargins left="0.78740157499999996" right="0.78740157499999996" top="0.984251969" bottom="0.984251969" header="0.4921259845" footer="0.492125984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Tabelle10"/>
  <dimension ref="A1:B174"/>
  <sheetViews>
    <sheetView workbookViewId="0">
      <selection activeCell="B158" sqref="B158"/>
    </sheetView>
  </sheetViews>
  <sheetFormatPr baseColWidth="10" defaultRowHeight="12.9" x14ac:dyDescent="0.2"/>
  <cols>
    <col min="1" max="1" width="29" style="94" customWidth="1"/>
    <col min="2" max="2" width="34.75" style="94" customWidth="1"/>
  </cols>
  <sheetData>
    <row r="1" spans="1:2" x14ac:dyDescent="0.2">
      <c r="A1" s="94" t="s">
        <v>277</v>
      </c>
      <c r="B1" s="94" t="s">
        <v>368</v>
      </c>
    </row>
    <row r="2" spans="1:2" x14ac:dyDescent="0.2">
      <c r="A2" s="94" t="s">
        <v>369</v>
      </c>
      <c r="B2" s="94" t="s">
        <v>370</v>
      </c>
    </row>
    <row r="3" spans="1:2" x14ac:dyDescent="0.2">
      <c r="A3" s="94" t="s">
        <v>371</v>
      </c>
      <c r="B3" s="94" t="s">
        <v>372</v>
      </c>
    </row>
    <row r="4" spans="1:2" x14ac:dyDescent="0.2">
      <c r="A4" s="94" t="s">
        <v>373</v>
      </c>
      <c r="B4" s="94" t="s">
        <v>374</v>
      </c>
    </row>
    <row r="5" spans="1:2" x14ac:dyDescent="0.2">
      <c r="A5" s="94" t="s">
        <v>375</v>
      </c>
      <c r="B5" s="94" t="s">
        <v>376</v>
      </c>
    </row>
    <row r="6" spans="1:2" x14ac:dyDescent="0.2">
      <c r="A6" s="94" t="s">
        <v>278</v>
      </c>
      <c r="B6" s="94" t="s">
        <v>279</v>
      </c>
    </row>
    <row r="7" spans="1:2" x14ac:dyDescent="0.2">
      <c r="A7" s="94" t="s">
        <v>164</v>
      </c>
      <c r="B7" s="94" t="s">
        <v>377</v>
      </c>
    </row>
    <row r="8" spans="1:2" x14ac:dyDescent="0.2">
      <c r="A8" s="94" t="s">
        <v>275</v>
      </c>
      <c r="B8" s="94" t="s">
        <v>290</v>
      </c>
    </row>
    <row r="9" spans="1:2" x14ac:dyDescent="0.2">
      <c r="A9" s="94" t="s">
        <v>271</v>
      </c>
      <c r="B9" s="94" t="s">
        <v>281</v>
      </c>
    </row>
    <row r="10" spans="1:2" x14ac:dyDescent="0.2">
      <c r="A10" s="94" t="s">
        <v>343</v>
      </c>
      <c r="B10" s="94" t="s">
        <v>378</v>
      </c>
    </row>
    <row r="11" spans="1:2" x14ac:dyDescent="0.2">
      <c r="A11" s="94" t="s">
        <v>342</v>
      </c>
      <c r="B11" s="94" t="s">
        <v>526</v>
      </c>
    </row>
    <row r="12" spans="1:2" x14ac:dyDescent="0.2">
      <c r="A12" s="94" t="s">
        <v>344</v>
      </c>
      <c r="B12" s="94" t="s">
        <v>380</v>
      </c>
    </row>
    <row r="13" spans="1:2" x14ac:dyDescent="0.2">
      <c r="A13" s="94" t="s">
        <v>527</v>
      </c>
      <c r="B13" s="94" t="s">
        <v>528</v>
      </c>
    </row>
    <row r="14" spans="1:2" x14ac:dyDescent="0.2">
      <c r="A14" s="94" t="s">
        <v>524</v>
      </c>
      <c r="B14" s="94" t="s">
        <v>216</v>
      </c>
    </row>
    <row r="15" spans="1:2" x14ac:dyDescent="0.2">
      <c r="A15" s="94" t="s">
        <v>200</v>
      </c>
      <c r="B15" s="94" t="s">
        <v>215</v>
      </c>
    </row>
    <row r="16" spans="1:2" x14ac:dyDescent="0.2">
      <c r="A16" s="94" t="s">
        <v>282</v>
      </c>
      <c r="B16" s="94" t="s">
        <v>381</v>
      </c>
    </row>
    <row r="17" spans="1:2" x14ac:dyDescent="0.2">
      <c r="A17" s="94" t="s">
        <v>283</v>
      </c>
      <c r="B17" s="94" t="s">
        <v>382</v>
      </c>
    </row>
    <row r="18" spans="1:2" x14ac:dyDescent="0.2">
      <c r="A18" s="94" t="s">
        <v>284</v>
      </c>
      <c r="B18" s="94" t="s">
        <v>383</v>
      </c>
    </row>
    <row r="19" spans="1:2" x14ac:dyDescent="0.2">
      <c r="A19" s="94" t="s">
        <v>384</v>
      </c>
      <c r="B19" s="94" t="s">
        <v>385</v>
      </c>
    </row>
    <row r="20" spans="1:2" x14ac:dyDescent="0.2">
      <c r="A20" s="94" t="s">
        <v>285</v>
      </c>
      <c r="B20" s="94" t="s">
        <v>386</v>
      </c>
    </row>
    <row r="21" spans="1:2" x14ac:dyDescent="0.2">
      <c r="A21" s="94" t="s">
        <v>207</v>
      </c>
      <c r="B21" s="94" t="s">
        <v>286</v>
      </c>
    </row>
    <row r="22" spans="1:2" x14ac:dyDescent="0.2">
      <c r="A22" s="94" t="s">
        <v>387</v>
      </c>
      <c r="B22" s="94" t="s">
        <v>388</v>
      </c>
    </row>
    <row r="23" spans="1:2" x14ac:dyDescent="0.2">
      <c r="A23" s="94" t="s">
        <v>389</v>
      </c>
      <c r="B23" s="94" t="s">
        <v>390</v>
      </c>
    </row>
    <row r="24" spans="1:2" x14ac:dyDescent="0.2">
      <c r="A24" s="94" t="s">
        <v>391</v>
      </c>
      <c r="B24" s="94" t="s">
        <v>392</v>
      </c>
    </row>
    <row r="25" spans="1:2" x14ac:dyDescent="0.2">
      <c r="A25" s="94" t="s">
        <v>393</v>
      </c>
      <c r="B25" s="94" t="s">
        <v>394</v>
      </c>
    </row>
    <row r="26" spans="1:2" x14ac:dyDescent="0.2">
      <c r="A26" s="94" t="s">
        <v>529</v>
      </c>
      <c r="B26" s="94" t="s">
        <v>530</v>
      </c>
    </row>
    <row r="27" spans="1:2" x14ac:dyDescent="0.2">
      <c r="A27" s="94" t="s">
        <v>217</v>
      </c>
      <c r="B27" s="94" t="s">
        <v>218</v>
      </c>
    </row>
    <row r="28" spans="1:2" x14ac:dyDescent="0.2">
      <c r="A28" s="94" t="s">
        <v>365</v>
      </c>
      <c r="B28" s="94" t="s">
        <v>531</v>
      </c>
    </row>
    <row r="29" spans="1:2" x14ac:dyDescent="0.2">
      <c r="A29" s="94" t="s">
        <v>395</v>
      </c>
      <c r="B29" s="94" t="s">
        <v>398</v>
      </c>
    </row>
    <row r="30" spans="1:2" x14ac:dyDescent="0.2">
      <c r="A30" s="94" t="s">
        <v>396</v>
      </c>
      <c r="B30" s="94" t="s">
        <v>531</v>
      </c>
    </row>
    <row r="31" spans="1:2" x14ac:dyDescent="0.2">
      <c r="A31" s="94" t="s">
        <v>52</v>
      </c>
      <c r="B31" s="94" t="s">
        <v>287</v>
      </c>
    </row>
    <row r="32" spans="1:2" x14ac:dyDescent="0.2">
      <c r="A32" s="94" t="s">
        <v>513</v>
      </c>
      <c r="B32" s="94" t="s">
        <v>532</v>
      </c>
    </row>
    <row r="33" spans="1:2" x14ac:dyDescent="0.2">
      <c r="A33" s="94" t="s">
        <v>533</v>
      </c>
      <c r="B33" s="94" t="s">
        <v>534</v>
      </c>
    </row>
    <row r="34" spans="1:2" x14ac:dyDescent="0.2">
      <c r="A34" s="94" t="s">
        <v>535</v>
      </c>
      <c r="B34" s="94" t="s">
        <v>536</v>
      </c>
    </row>
    <row r="35" spans="1:2" x14ac:dyDescent="0.2">
      <c r="A35" s="94" t="s">
        <v>537</v>
      </c>
      <c r="B35" s="94" t="s">
        <v>538</v>
      </c>
    </row>
    <row r="36" spans="1:2" x14ac:dyDescent="0.2">
      <c r="A36" s="94" t="s">
        <v>514</v>
      </c>
      <c r="B36" s="94" t="s">
        <v>515</v>
      </c>
    </row>
    <row r="37" spans="1:2" x14ac:dyDescent="0.2">
      <c r="A37" s="94" t="s">
        <v>397</v>
      </c>
      <c r="B37" s="94" t="s">
        <v>495</v>
      </c>
    </row>
    <row r="38" spans="1:2" x14ac:dyDescent="0.2">
      <c r="A38" s="94" t="s">
        <v>399</v>
      </c>
      <c r="B38" s="94" t="s">
        <v>516</v>
      </c>
    </row>
    <row r="39" spans="1:2" x14ac:dyDescent="0.2">
      <c r="A39" s="94" t="s">
        <v>334</v>
      </c>
      <c r="B39" s="94" t="s">
        <v>559</v>
      </c>
    </row>
    <row r="40" spans="1:2" x14ac:dyDescent="0.2">
      <c r="A40" s="94" t="s">
        <v>512</v>
      </c>
      <c r="B40" s="94" t="s">
        <v>517</v>
      </c>
    </row>
    <row r="41" spans="1:2" x14ac:dyDescent="0.2">
      <c r="A41" s="94" t="s">
        <v>243</v>
      </c>
      <c r="B41" s="94" t="s">
        <v>288</v>
      </c>
    </row>
    <row r="42" spans="1:2" x14ac:dyDescent="0.2">
      <c r="A42" s="94" t="s">
        <v>219</v>
      </c>
      <c r="B42" s="94" t="s">
        <v>401</v>
      </c>
    </row>
    <row r="43" spans="1:2" x14ac:dyDescent="0.2">
      <c r="A43" s="94" t="s">
        <v>220</v>
      </c>
      <c r="B43" s="94" t="s">
        <v>310</v>
      </c>
    </row>
    <row r="44" spans="1:2" x14ac:dyDescent="0.2">
      <c r="A44" s="94" t="s">
        <v>222</v>
      </c>
      <c r="B44" s="94" t="s">
        <v>402</v>
      </c>
    </row>
    <row r="45" spans="1:2" x14ac:dyDescent="0.2">
      <c r="A45" s="94" t="s">
        <v>403</v>
      </c>
      <c r="B45" s="94" t="s">
        <v>404</v>
      </c>
    </row>
    <row r="46" spans="1:2" x14ac:dyDescent="0.2">
      <c r="A46" s="94" t="s">
        <v>155</v>
      </c>
      <c r="B46" s="94" t="s">
        <v>405</v>
      </c>
    </row>
    <row r="47" spans="1:2" x14ac:dyDescent="0.2">
      <c r="A47" s="94" t="s">
        <v>406</v>
      </c>
      <c r="B47" s="94" t="s">
        <v>407</v>
      </c>
    </row>
    <row r="48" spans="1:2" x14ac:dyDescent="0.2">
      <c r="A48" s="94" t="s">
        <v>408</v>
      </c>
      <c r="B48" s="94" t="s">
        <v>237</v>
      </c>
    </row>
    <row r="49" spans="1:2" x14ac:dyDescent="0.2">
      <c r="A49" s="94" t="s">
        <v>409</v>
      </c>
      <c r="B49" s="94" t="s">
        <v>410</v>
      </c>
    </row>
    <row r="50" spans="1:2" x14ac:dyDescent="0.2">
      <c r="A50" s="94" t="s">
        <v>411</v>
      </c>
      <c r="B50" s="94" t="s">
        <v>412</v>
      </c>
    </row>
    <row r="51" spans="1:2" x14ac:dyDescent="0.2">
      <c r="A51" s="94" t="s">
        <v>53</v>
      </c>
      <c r="B51" s="94" t="s">
        <v>289</v>
      </c>
    </row>
    <row r="52" spans="1:2" x14ac:dyDescent="0.2">
      <c r="A52" s="94" t="s">
        <v>413</v>
      </c>
      <c r="B52" s="94" t="s">
        <v>414</v>
      </c>
    </row>
    <row r="53" spans="1:2" x14ac:dyDescent="0.2">
      <c r="A53" s="94" t="s">
        <v>415</v>
      </c>
      <c r="B53" s="94" t="s">
        <v>214</v>
      </c>
    </row>
    <row r="54" spans="1:2" x14ac:dyDescent="0.2">
      <c r="A54" s="94" t="s">
        <v>416</v>
      </c>
      <c r="B54" s="94" t="s">
        <v>417</v>
      </c>
    </row>
    <row r="55" spans="1:2" x14ac:dyDescent="0.2">
      <c r="A55" s="94" t="s">
        <v>418</v>
      </c>
      <c r="B55" s="94" t="s">
        <v>419</v>
      </c>
    </row>
    <row r="56" spans="1:2" x14ac:dyDescent="0.2">
      <c r="A56" s="94" t="s">
        <v>420</v>
      </c>
      <c r="B56" s="94" t="s">
        <v>560</v>
      </c>
    </row>
    <row r="57" spans="1:2" x14ac:dyDescent="0.2">
      <c r="A57" s="94" t="s">
        <v>199</v>
      </c>
      <c r="B57" s="94" t="s">
        <v>224</v>
      </c>
    </row>
    <row r="58" spans="1:2" x14ac:dyDescent="0.2">
      <c r="A58" s="94" t="s">
        <v>539</v>
      </c>
      <c r="B58" s="94" t="s">
        <v>540</v>
      </c>
    </row>
    <row r="59" spans="1:2" x14ac:dyDescent="0.2">
      <c r="A59" s="94" t="s">
        <v>422</v>
      </c>
      <c r="B59" s="94" t="s">
        <v>423</v>
      </c>
    </row>
    <row r="60" spans="1:2" x14ac:dyDescent="0.2">
      <c r="A60" s="94" t="s">
        <v>424</v>
      </c>
      <c r="B60" s="94" t="s">
        <v>311</v>
      </c>
    </row>
    <row r="61" spans="1:2" x14ac:dyDescent="0.2">
      <c r="A61" s="94" t="s">
        <v>425</v>
      </c>
      <c r="B61" s="94" t="s">
        <v>426</v>
      </c>
    </row>
    <row r="62" spans="1:2" x14ac:dyDescent="0.2">
      <c r="A62" s="94" t="s">
        <v>427</v>
      </c>
      <c r="B62" s="94" t="s">
        <v>428</v>
      </c>
    </row>
    <row r="63" spans="1:2" x14ac:dyDescent="0.2">
      <c r="A63" s="94" t="s">
        <v>429</v>
      </c>
      <c r="B63" s="94" t="s">
        <v>421</v>
      </c>
    </row>
    <row r="64" spans="1:2" x14ac:dyDescent="0.2">
      <c r="A64" s="94" t="s">
        <v>332</v>
      </c>
      <c r="B64" s="94" t="s">
        <v>430</v>
      </c>
    </row>
    <row r="65" spans="1:2" x14ac:dyDescent="0.2">
      <c r="A65" s="94" t="s">
        <v>326</v>
      </c>
      <c r="B65" s="94" t="s">
        <v>431</v>
      </c>
    </row>
    <row r="66" spans="1:2" x14ac:dyDescent="0.2">
      <c r="A66" s="94" t="s">
        <v>225</v>
      </c>
      <c r="B66" s="94" t="s">
        <v>226</v>
      </c>
    </row>
    <row r="67" spans="1:2" x14ac:dyDescent="0.2">
      <c r="A67" s="94" t="s">
        <v>432</v>
      </c>
      <c r="B67" s="94" t="s">
        <v>304</v>
      </c>
    </row>
    <row r="68" spans="1:2" x14ac:dyDescent="0.2">
      <c r="A68" s="94" t="s">
        <v>433</v>
      </c>
      <c r="B68" s="94" t="s">
        <v>440</v>
      </c>
    </row>
    <row r="69" spans="1:2" x14ac:dyDescent="0.2">
      <c r="A69" s="94" t="s">
        <v>435</v>
      </c>
      <c r="B69" s="94" t="s">
        <v>434</v>
      </c>
    </row>
    <row r="70" spans="1:2" x14ac:dyDescent="0.2">
      <c r="A70" s="94" t="s">
        <v>437</v>
      </c>
      <c r="B70" s="94" t="s">
        <v>436</v>
      </c>
    </row>
    <row r="71" spans="1:2" x14ac:dyDescent="0.2">
      <c r="A71" s="94" t="s">
        <v>439</v>
      </c>
      <c r="B71" s="94" t="s">
        <v>541</v>
      </c>
    </row>
    <row r="72" spans="1:2" x14ac:dyDescent="0.2">
      <c r="A72" s="94" t="s">
        <v>331</v>
      </c>
      <c r="B72" s="94" t="s">
        <v>441</v>
      </c>
    </row>
    <row r="73" spans="1:2" x14ac:dyDescent="0.2">
      <c r="A73" s="94" t="s">
        <v>291</v>
      </c>
      <c r="B73" s="94" t="s">
        <v>297</v>
      </c>
    </row>
    <row r="74" spans="1:2" x14ac:dyDescent="0.2">
      <c r="A74" s="94" t="s">
        <v>293</v>
      </c>
      <c r="B74" s="94" t="s">
        <v>294</v>
      </c>
    </row>
    <row r="75" spans="1:2" x14ac:dyDescent="0.2">
      <c r="A75" s="94" t="s">
        <v>156</v>
      </c>
      <c r="B75" s="94" t="s">
        <v>542</v>
      </c>
    </row>
    <row r="76" spans="1:2" x14ac:dyDescent="0.2">
      <c r="A76" s="94" t="s">
        <v>175</v>
      </c>
      <c r="B76" s="94" t="s">
        <v>543</v>
      </c>
    </row>
    <row r="77" spans="1:2" x14ac:dyDescent="0.2">
      <c r="A77" s="94" t="s">
        <v>443</v>
      </c>
      <c r="B77" s="94" t="s">
        <v>444</v>
      </c>
    </row>
    <row r="78" spans="1:2" x14ac:dyDescent="0.2">
      <c r="A78" s="94" t="s">
        <v>445</v>
      </c>
      <c r="B78" s="94" t="s">
        <v>446</v>
      </c>
    </row>
    <row r="79" spans="1:2" x14ac:dyDescent="0.2">
      <c r="A79" s="94" t="s">
        <v>448</v>
      </c>
      <c r="B79" s="94" t="s">
        <v>454</v>
      </c>
    </row>
    <row r="80" spans="1:2" x14ac:dyDescent="0.2">
      <c r="A80" s="94" t="s">
        <v>450</v>
      </c>
      <c r="B80" s="94" t="s">
        <v>449</v>
      </c>
    </row>
    <row r="81" spans="1:2" x14ac:dyDescent="0.2">
      <c r="A81" s="94" t="s">
        <v>452</v>
      </c>
      <c r="B81" s="94" t="s">
        <v>451</v>
      </c>
    </row>
    <row r="82" spans="1:2" x14ac:dyDescent="0.2">
      <c r="A82" s="94" t="s">
        <v>453</v>
      </c>
      <c r="B82" s="94" t="s">
        <v>438</v>
      </c>
    </row>
    <row r="83" spans="1:2" x14ac:dyDescent="0.2">
      <c r="A83" s="94" t="s">
        <v>455</v>
      </c>
      <c r="B83" s="94" t="s">
        <v>456</v>
      </c>
    </row>
    <row r="84" spans="1:2" x14ac:dyDescent="0.2">
      <c r="A84" s="94" t="s">
        <v>185</v>
      </c>
      <c r="B84" s="94" t="s">
        <v>544</v>
      </c>
    </row>
    <row r="85" spans="1:2" x14ac:dyDescent="0.2">
      <c r="A85" s="94" t="s">
        <v>458</v>
      </c>
      <c r="B85" s="94" t="s">
        <v>459</v>
      </c>
    </row>
    <row r="86" spans="1:2" x14ac:dyDescent="0.2">
      <c r="A86" s="94" t="s">
        <v>460</v>
      </c>
      <c r="B86" s="94" t="s">
        <v>461</v>
      </c>
    </row>
    <row r="87" spans="1:2" x14ac:dyDescent="0.2">
      <c r="A87" s="94" t="s">
        <v>462</v>
      </c>
      <c r="B87" s="94" t="s">
        <v>463</v>
      </c>
    </row>
    <row r="88" spans="1:2" x14ac:dyDescent="0.2">
      <c r="A88" s="94" t="s">
        <v>464</v>
      </c>
      <c r="B88" s="94" t="s">
        <v>465</v>
      </c>
    </row>
    <row r="89" spans="1:2" x14ac:dyDescent="0.2">
      <c r="A89" s="94" t="s">
        <v>466</v>
      </c>
      <c r="B89" s="94" t="s">
        <v>467</v>
      </c>
    </row>
    <row r="90" spans="1:2" x14ac:dyDescent="0.2">
      <c r="A90" s="94" t="s">
        <v>468</v>
      </c>
      <c r="B90" s="94" t="s">
        <v>469</v>
      </c>
    </row>
    <row r="91" spans="1:2" x14ac:dyDescent="0.2">
      <c r="A91" s="94" t="s">
        <v>470</v>
      </c>
      <c r="B91" s="94" t="s">
        <v>471</v>
      </c>
    </row>
    <row r="92" spans="1:2" x14ac:dyDescent="0.2">
      <c r="A92" s="94" t="s">
        <v>472</v>
      </c>
      <c r="B92" s="94" t="s">
        <v>295</v>
      </c>
    </row>
    <row r="93" spans="1:2" x14ac:dyDescent="0.2">
      <c r="A93" s="94" t="s">
        <v>42</v>
      </c>
      <c r="B93" s="94" t="s">
        <v>561</v>
      </c>
    </row>
    <row r="94" spans="1:2" x14ac:dyDescent="0.2">
      <c r="A94" s="94" t="s">
        <v>296</v>
      </c>
      <c r="B94" s="94" t="s">
        <v>473</v>
      </c>
    </row>
    <row r="95" spans="1:2" x14ac:dyDescent="0.2">
      <c r="A95" s="94" t="s">
        <v>252</v>
      </c>
      <c r="B95" s="94" t="s">
        <v>474</v>
      </c>
    </row>
    <row r="96" spans="1:2" x14ac:dyDescent="0.2">
      <c r="A96" s="94" t="s">
        <v>232</v>
      </c>
      <c r="B96" s="94" t="s">
        <v>475</v>
      </c>
    </row>
    <row r="97" spans="1:2" x14ac:dyDescent="0.2">
      <c r="A97" s="94" t="s">
        <v>233</v>
      </c>
      <c r="B97" s="94" t="s">
        <v>476</v>
      </c>
    </row>
    <row r="98" spans="1:2" x14ac:dyDescent="0.2">
      <c r="A98" s="94" t="s">
        <v>545</v>
      </c>
      <c r="B98" s="94" t="s">
        <v>546</v>
      </c>
    </row>
    <row r="99" spans="1:2" x14ac:dyDescent="0.2">
      <c r="A99" s="94" t="s">
        <v>204</v>
      </c>
      <c r="B99" s="94" t="s">
        <v>477</v>
      </c>
    </row>
    <row r="100" spans="1:2" x14ac:dyDescent="0.2">
      <c r="A100" s="94" t="s">
        <v>478</v>
      </c>
      <c r="B100" s="94" t="s">
        <v>479</v>
      </c>
    </row>
    <row r="101" spans="1:2" x14ac:dyDescent="0.2">
      <c r="A101" s="94" t="s">
        <v>480</v>
      </c>
      <c r="B101" s="94" t="s">
        <v>231</v>
      </c>
    </row>
    <row r="102" spans="1:2" x14ac:dyDescent="0.2">
      <c r="A102" s="94" t="s">
        <v>481</v>
      </c>
      <c r="B102" s="94" t="s">
        <v>482</v>
      </c>
    </row>
    <row r="103" spans="1:2" x14ac:dyDescent="0.2">
      <c r="A103" s="94" t="s">
        <v>483</v>
      </c>
      <c r="B103" s="94" t="s">
        <v>484</v>
      </c>
    </row>
    <row r="104" spans="1:2" x14ac:dyDescent="0.2">
      <c r="A104" s="94" t="s">
        <v>337</v>
      </c>
      <c r="B104" s="94" t="s">
        <v>400</v>
      </c>
    </row>
    <row r="105" spans="1:2" x14ac:dyDescent="0.2">
      <c r="A105" s="94" t="s">
        <v>335</v>
      </c>
      <c r="B105" s="94" t="s">
        <v>485</v>
      </c>
    </row>
    <row r="106" spans="1:2" x14ac:dyDescent="0.2">
      <c r="A106" s="94" t="s">
        <v>487</v>
      </c>
      <c r="B106" s="94" t="s">
        <v>486</v>
      </c>
    </row>
    <row r="107" spans="1:2" x14ac:dyDescent="0.2">
      <c r="A107" s="94" t="s">
        <v>234</v>
      </c>
      <c r="B107" s="94" t="s">
        <v>489</v>
      </c>
    </row>
    <row r="108" spans="1:2" x14ac:dyDescent="0.2">
      <c r="A108" s="94" t="s">
        <v>490</v>
      </c>
      <c r="B108" s="94" t="s">
        <v>491</v>
      </c>
    </row>
    <row r="109" spans="1:2" x14ac:dyDescent="0.2">
      <c r="A109" s="94" t="s">
        <v>274</v>
      </c>
      <c r="B109" s="94" t="s">
        <v>280</v>
      </c>
    </row>
    <row r="110" spans="1:2" x14ac:dyDescent="0.2">
      <c r="A110" s="94" t="s">
        <v>270</v>
      </c>
      <c r="B110" s="94" t="s">
        <v>298</v>
      </c>
    </row>
    <row r="111" spans="1:2" x14ac:dyDescent="0.2">
      <c r="A111" s="94" t="s">
        <v>525</v>
      </c>
      <c r="B111" s="94" t="s">
        <v>447</v>
      </c>
    </row>
    <row r="112" spans="1:2" x14ac:dyDescent="0.2">
      <c r="A112" s="94" t="s">
        <v>547</v>
      </c>
      <c r="B112" s="94" t="s">
        <v>548</v>
      </c>
    </row>
    <row r="113" spans="1:2" x14ac:dyDescent="0.2">
      <c r="A113" s="94" t="s">
        <v>492</v>
      </c>
      <c r="B113" s="94" t="s">
        <v>497</v>
      </c>
    </row>
    <row r="114" spans="1:2" x14ac:dyDescent="0.2">
      <c r="A114" s="94" t="s">
        <v>276</v>
      </c>
      <c r="B114" s="94" t="s">
        <v>299</v>
      </c>
    </row>
    <row r="115" spans="1:2" x14ac:dyDescent="0.2">
      <c r="A115" s="94" t="s">
        <v>300</v>
      </c>
      <c r="B115" s="94" t="s">
        <v>301</v>
      </c>
    </row>
    <row r="116" spans="1:2" x14ac:dyDescent="0.2">
      <c r="A116" s="94" t="s">
        <v>302</v>
      </c>
      <c r="B116" s="94" t="s">
        <v>493</v>
      </c>
    </row>
    <row r="117" spans="1:2" x14ac:dyDescent="0.2">
      <c r="A117" s="94" t="s">
        <v>347</v>
      </c>
      <c r="B117" s="94" t="s">
        <v>494</v>
      </c>
    </row>
    <row r="118" spans="1:2" x14ac:dyDescent="0.2">
      <c r="A118" s="94" t="s">
        <v>303</v>
      </c>
      <c r="B118" s="94" t="s">
        <v>324</v>
      </c>
    </row>
    <row r="119" spans="1:2" x14ac:dyDescent="0.2">
      <c r="A119" s="94" t="s">
        <v>305</v>
      </c>
      <c r="B119" s="94" t="s">
        <v>306</v>
      </c>
    </row>
    <row r="120" spans="1:2" x14ac:dyDescent="0.2">
      <c r="A120" s="94" t="s">
        <v>235</v>
      </c>
      <c r="B120" s="94" t="s">
        <v>442</v>
      </c>
    </row>
    <row r="121" spans="1:2" x14ac:dyDescent="0.2">
      <c r="A121" s="94" t="s">
        <v>345</v>
      </c>
      <c r="B121" s="94" t="s">
        <v>307</v>
      </c>
    </row>
    <row r="122" spans="1:2" x14ac:dyDescent="0.2">
      <c r="A122" s="94" t="s">
        <v>359</v>
      </c>
      <c r="B122" s="94" t="s">
        <v>496</v>
      </c>
    </row>
    <row r="123" spans="1:2" x14ac:dyDescent="0.2">
      <c r="A123" s="94" t="s">
        <v>353</v>
      </c>
      <c r="B123" s="94" t="s">
        <v>562</v>
      </c>
    </row>
    <row r="124" spans="1:2" x14ac:dyDescent="0.2">
      <c r="A124" s="94" t="s">
        <v>549</v>
      </c>
      <c r="B124" s="94" t="s">
        <v>379</v>
      </c>
    </row>
    <row r="125" spans="1:2" x14ac:dyDescent="0.2">
      <c r="A125" s="94" t="s">
        <v>550</v>
      </c>
      <c r="B125" s="94" t="s">
        <v>551</v>
      </c>
    </row>
    <row r="126" spans="1:2" x14ac:dyDescent="0.2">
      <c r="A126" s="94" t="s">
        <v>248</v>
      </c>
      <c r="B126" s="94" t="s">
        <v>308</v>
      </c>
    </row>
    <row r="127" spans="1:2" x14ac:dyDescent="0.2">
      <c r="A127" s="94" t="s">
        <v>552</v>
      </c>
      <c r="B127" s="94" t="s">
        <v>553</v>
      </c>
    </row>
    <row r="128" spans="1:2" x14ac:dyDescent="0.2">
      <c r="A128" s="94" t="s">
        <v>498</v>
      </c>
      <c r="B128" s="94" t="s">
        <v>499</v>
      </c>
    </row>
    <row r="129" spans="1:2" x14ac:dyDescent="0.2">
      <c r="A129" s="94" t="s">
        <v>500</v>
      </c>
      <c r="B129" s="94" t="s">
        <v>236</v>
      </c>
    </row>
    <row r="130" spans="1:2" x14ac:dyDescent="0.2">
      <c r="A130" s="94" t="s">
        <v>501</v>
      </c>
      <c r="B130" s="94" t="s">
        <v>502</v>
      </c>
    </row>
    <row r="131" spans="1:2" x14ac:dyDescent="0.2">
      <c r="A131" s="94" t="s">
        <v>503</v>
      </c>
      <c r="B131" s="94" t="s">
        <v>504</v>
      </c>
    </row>
    <row r="132" spans="1:2" x14ac:dyDescent="0.2">
      <c r="A132" s="94" t="s">
        <v>554</v>
      </c>
      <c r="B132" s="94" t="s">
        <v>555</v>
      </c>
    </row>
    <row r="133" spans="1:2" x14ac:dyDescent="0.2">
      <c r="A133" s="94" t="s">
        <v>505</v>
      </c>
      <c r="B133" s="94" t="s">
        <v>506</v>
      </c>
    </row>
    <row r="134" spans="1:2" x14ac:dyDescent="0.2">
      <c r="A134" s="94" t="s">
        <v>507</v>
      </c>
      <c r="B134" s="94" t="s">
        <v>223</v>
      </c>
    </row>
    <row r="135" spans="1:2" x14ac:dyDescent="0.2">
      <c r="A135" s="94" t="s">
        <v>508</v>
      </c>
      <c r="B135" s="94" t="s">
        <v>509</v>
      </c>
    </row>
    <row r="136" spans="1:2" x14ac:dyDescent="0.2">
      <c r="A136" s="94" t="s">
        <v>510</v>
      </c>
      <c r="B136" s="94" t="s">
        <v>511</v>
      </c>
    </row>
    <row r="137" spans="1:2" x14ac:dyDescent="0.2">
      <c r="A137" s="94" t="s">
        <v>0</v>
      </c>
      <c r="B137" s="94" t="s">
        <v>442</v>
      </c>
    </row>
    <row r="138" spans="1:2" x14ac:dyDescent="0.2">
      <c r="A138" s="94" t="s">
        <v>1</v>
      </c>
      <c r="B138" s="94" t="s">
        <v>442</v>
      </c>
    </row>
    <row r="139" spans="1:2" x14ac:dyDescent="0.2">
      <c r="A139" s="94" t="s">
        <v>2</v>
      </c>
      <c r="B139" s="94" t="s">
        <v>442</v>
      </c>
    </row>
    <row r="140" spans="1:2" x14ac:dyDescent="0.2">
      <c r="A140" s="94" t="s">
        <v>3</v>
      </c>
      <c r="B140" s="94" t="s">
        <v>442</v>
      </c>
    </row>
    <row r="141" spans="1:2" x14ac:dyDescent="0.2">
      <c r="A141" s="94" t="s">
        <v>4</v>
      </c>
      <c r="B141" s="94" t="s">
        <v>5</v>
      </c>
    </row>
    <row r="142" spans="1:2" x14ac:dyDescent="0.2">
      <c r="A142" s="94" t="s">
        <v>6</v>
      </c>
      <c r="B142" s="94" t="s">
        <v>238</v>
      </c>
    </row>
    <row r="143" spans="1:2" x14ac:dyDescent="0.2">
      <c r="A143" s="94" t="s">
        <v>7</v>
      </c>
      <c r="B143" s="94" t="s">
        <v>8</v>
      </c>
    </row>
    <row r="144" spans="1:2" x14ac:dyDescent="0.2">
      <c r="A144" s="94" t="s">
        <v>9</v>
      </c>
      <c r="B144" s="94" t="s">
        <v>10</v>
      </c>
    </row>
    <row r="145" spans="1:2" x14ac:dyDescent="0.2">
      <c r="A145" s="94" t="s">
        <v>312</v>
      </c>
      <c r="B145" s="94" t="s">
        <v>11</v>
      </c>
    </row>
    <row r="146" spans="1:2" x14ac:dyDescent="0.2">
      <c r="A146" s="94" t="s">
        <v>247</v>
      </c>
      <c r="B146" s="94" t="s">
        <v>556</v>
      </c>
    </row>
    <row r="147" spans="1:2" x14ac:dyDescent="0.2">
      <c r="A147" s="94" t="s">
        <v>253</v>
      </c>
      <c r="B147" s="94" t="s">
        <v>12</v>
      </c>
    </row>
    <row r="148" spans="1:2" x14ac:dyDescent="0.2">
      <c r="A148" s="94" t="s">
        <v>246</v>
      </c>
      <c r="B148" s="94" t="s">
        <v>13</v>
      </c>
    </row>
    <row r="149" spans="1:2" x14ac:dyDescent="0.2">
      <c r="A149" s="94" t="s">
        <v>313</v>
      </c>
      <c r="B149" s="94" t="s">
        <v>14</v>
      </c>
    </row>
    <row r="150" spans="1:2" x14ac:dyDescent="0.2">
      <c r="A150" s="94" t="s">
        <v>315</v>
      </c>
      <c r="B150" s="94" t="s">
        <v>320</v>
      </c>
    </row>
    <row r="151" spans="1:2" x14ac:dyDescent="0.2">
      <c r="A151" s="94" t="s">
        <v>239</v>
      </c>
      <c r="B151" s="94" t="s">
        <v>15</v>
      </c>
    </row>
    <row r="152" spans="1:2" x14ac:dyDescent="0.2">
      <c r="A152" s="94" t="s">
        <v>16</v>
      </c>
      <c r="B152" s="94" t="s">
        <v>221</v>
      </c>
    </row>
    <row r="153" spans="1:2" x14ac:dyDescent="0.2">
      <c r="A153" s="94" t="s">
        <v>17</v>
      </c>
      <c r="B153" s="94" t="s">
        <v>18</v>
      </c>
    </row>
    <row r="154" spans="1:2" x14ac:dyDescent="0.2">
      <c r="A154" s="94" t="s">
        <v>19</v>
      </c>
      <c r="B154" s="94" t="s">
        <v>20</v>
      </c>
    </row>
    <row r="155" spans="1:2" x14ac:dyDescent="0.2">
      <c r="A155" s="94" t="s">
        <v>255</v>
      </c>
      <c r="B155" s="94" t="s">
        <v>314</v>
      </c>
    </row>
    <row r="156" spans="1:2" x14ac:dyDescent="0.2">
      <c r="A156" s="94" t="s">
        <v>317</v>
      </c>
      <c r="B156" s="94" t="s">
        <v>21</v>
      </c>
    </row>
    <row r="157" spans="1:2" x14ac:dyDescent="0.2">
      <c r="A157" s="94" t="s">
        <v>22</v>
      </c>
      <c r="B157" s="94" t="s">
        <v>292</v>
      </c>
    </row>
    <row r="158" spans="1:2" x14ac:dyDescent="0.2">
      <c r="A158" s="183" t="s">
        <v>877</v>
      </c>
      <c r="B158" s="183" t="s">
        <v>322</v>
      </c>
    </row>
    <row r="161" spans="1:2" x14ac:dyDescent="0.2">
      <c r="A161" s="94" t="s">
        <v>254</v>
      </c>
      <c r="B161" s="94" t="s">
        <v>318</v>
      </c>
    </row>
    <row r="162" spans="1:2" x14ac:dyDescent="0.2">
      <c r="A162" s="94" t="s">
        <v>251</v>
      </c>
      <c r="B162" s="94" t="s">
        <v>23</v>
      </c>
    </row>
    <row r="163" spans="1:2" x14ac:dyDescent="0.2">
      <c r="A163" s="94" t="s">
        <v>250</v>
      </c>
      <c r="B163" s="94" t="s">
        <v>24</v>
      </c>
    </row>
    <row r="164" spans="1:2" x14ac:dyDescent="0.2">
      <c r="A164" s="94" t="s">
        <v>336</v>
      </c>
      <c r="B164" s="94" t="s">
        <v>488</v>
      </c>
    </row>
    <row r="165" spans="1:2" x14ac:dyDescent="0.2">
      <c r="A165" s="94" t="s">
        <v>249</v>
      </c>
      <c r="B165" s="94" t="s">
        <v>25</v>
      </c>
    </row>
    <row r="166" spans="1:2" x14ac:dyDescent="0.2">
      <c r="A166" s="94" t="s">
        <v>241</v>
      </c>
      <c r="B166" s="94" t="s">
        <v>26</v>
      </c>
    </row>
    <row r="167" spans="1:2" x14ac:dyDescent="0.2">
      <c r="A167" s="94" t="s">
        <v>346</v>
      </c>
      <c r="B167" s="94" t="s">
        <v>27</v>
      </c>
    </row>
    <row r="168" spans="1:2" x14ac:dyDescent="0.2">
      <c r="A168" s="94" t="s">
        <v>323</v>
      </c>
      <c r="B168" s="94" t="s">
        <v>309</v>
      </c>
    </row>
    <row r="169" spans="1:2" x14ac:dyDescent="0.2">
      <c r="A169" s="94" t="s">
        <v>325</v>
      </c>
      <c r="B169" s="94" t="s">
        <v>28</v>
      </c>
    </row>
    <row r="170" spans="1:2" x14ac:dyDescent="0.2">
      <c r="A170" s="94" t="s">
        <v>557</v>
      </c>
      <c r="B170" s="94" t="s">
        <v>558</v>
      </c>
    </row>
    <row r="171" spans="1:2" x14ac:dyDescent="0.2">
      <c r="A171" s="94" t="s">
        <v>30</v>
      </c>
      <c r="B171" s="94" t="s">
        <v>31</v>
      </c>
    </row>
    <row r="172" spans="1:2" x14ac:dyDescent="0.2">
      <c r="A172" s="94" t="s">
        <v>32</v>
      </c>
      <c r="B172" s="94" t="s">
        <v>240</v>
      </c>
    </row>
    <row r="173" spans="1:2" x14ac:dyDescent="0.2">
      <c r="A173" s="94" t="s">
        <v>33</v>
      </c>
      <c r="B173" s="94" t="s">
        <v>34</v>
      </c>
    </row>
    <row r="174" spans="1:2" x14ac:dyDescent="0.2">
      <c r="A174" s="94" t="s">
        <v>518</v>
      </c>
      <c r="B174" s="94" t="s">
        <v>29</v>
      </c>
    </row>
  </sheetData>
  <phoneticPr fontId="2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Tabelle81"/>
  <dimension ref="A1:E195"/>
  <sheetViews>
    <sheetView topLeftCell="A151" workbookViewId="0">
      <selection activeCell="B169" sqref="B169"/>
    </sheetView>
  </sheetViews>
  <sheetFormatPr baseColWidth="10" defaultRowHeight="12.9" x14ac:dyDescent="0.2"/>
  <cols>
    <col min="1" max="1" width="26.75" customWidth="1"/>
    <col min="2" max="2" width="32.625" customWidth="1"/>
  </cols>
  <sheetData>
    <row r="1" spans="1:2" x14ac:dyDescent="0.2">
      <c r="A1" t="s">
        <v>277</v>
      </c>
      <c r="B1" t="s">
        <v>368</v>
      </c>
    </row>
    <row r="2" spans="1:2" x14ac:dyDescent="0.2">
      <c r="A2" t="s">
        <v>369</v>
      </c>
      <c r="B2" t="s">
        <v>370</v>
      </c>
    </row>
    <row r="3" spans="1:2" x14ac:dyDescent="0.2">
      <c r="A3" t="s">
        <v>371</v>
      </c>
      <c r="B3" t="s">
        <v>372</v>
      </c>
    </row>
    <row r="4" spans="1:2" x14ac:dyDescent="0.2">
      <c r="A4" t="s">
        <v>373</v>
      </c>
      <c r="B4" t="s">
        <v>374</v>
      </c>
    </row>
    <row r="5" spans="1:2" x14ac:dyDescent="0.2">
      <c r="A5" t="s">
        <v>375</v>
      </c>
      <c r="B5" t="s">
        <v>376</v>
      </c>
    </row>
    <row r="6" spans="1:2" x14ac:dyDescent="0.2">
      <c r="A6" t="s">
        <v>278</v>
      </c>
      <c r="B6" t="s">
        <v>279</v>
      </c>
    </row>
    <row r="7" spans="1:2" x14ac:dyDescent="0.2">
      <c r="A7" t="s">
        <v>164</v>
      </c>
      <c r="B7" t="s">
        <v>377</v>
      </c>
    </row>
    <row r="8" spans="1:2" x14ac:dyDescent="0.2">
      <c r="A8" t="s">
        <v>275</v>
      </c>
      <c r="B8" t="s">
        <v>290</v>
      </c>
    </row>
    <row r="9" spans="1:2" x14ac:dyDescent="0.2">
      <c r="A9" t="s">
        <v>271</v>
      </c>
      <c r="B9" t="s">
        <v>606</v>
      </c>
    </row>
    <row r="10" spans="1:2" x14ac:dyDescent="0.2">
      <c r="A10" t="s">
        <v>584</v>
      </c>
      <c r="B10" t="s">
        <v>607</v>
      </c>
    </row>
    <row r="11" spans="1:2" x14ac:dyDescent="0.2">
      <c r="A11" t="s">
        <v>343</v>
      </c>
      <c r="B11" t="s">
        <v>378</v>
      </c>
    </row>
    <row r="12" spans="1:2" x14ac:dyDescent="0.2">
      <c r="A12" t="s">
        <v>342</v>
      </c>
      <c r="B12" t="s">
        <v>526</v>
      </c>
    </row>
    <row r="13" spans="1:2" x14ac:dyDescent="0.2">
      <c r="A13" t="s">
        <v>344</v>
      </c>
      <c r="B13" t="s">
        <v>380</v>
      </c>
    </row>
    <row r="14" spans="1:2" x14ac:dyDescent="0.2">
      <c r="A14" t="s">
        <v>527</v>
      </c>
      <c r="B14" t="s">
        <v>528</v>
      </c>
    </row>
    <row r="15" spans="1:2" x14ac:dyDescent="0.2">
      <c r="A15" t="s">
        <v>524</v>
      </c>
      <c r="B15" t="s">
        <v>215</v>
      </c>
    </row>
    <row r="16" spans="1:2" x14ac:dyDescent="0.2">
      <c r="A16" t="s">
        <v>200</v>
      </c>
      <c r="B16" t="s">
        <v>224</v>
      </c>
    </row>
    <row r="17" spans="1:2" x14ac:dyDescent="0.2">
      <c r="A17" t="s">
        <v>282</v>
      </c>
      <c r="B17" t="s">
        <v>381</v>
      </c>
    </row>
    <row r="18" spans="1:2" x14ac:dyDescent="0.2">
      <c r="A18" t="s">
        <v>283</v>
      </c>
      <c r="B18" t="s">
        <v>382</v>
      </c>
    </row>
    <row r="19" spans="1:2" x14ac:dyDescent="0.2">
      <c r="A19" t="s">
        <v>284</v>
      </c>
      <c r="B19" t="s">
        <v>383</v>
      </c>
    </row>
    <row r="20" spans="1:2" x14ac:dyDescent="0.2">
      <c r="A20" t="s">
        <v>384</v>
      </c>
      <c r="B20" t="s">
        <v>385</v>
      </c>
    </row>
    <row r="21" spans="1:2" x14ac:dyDescent="0.2">
      <c r="A21" t="s">
        <v>285</v>
      </c>
      <c r="B21" t="s">
        <v>386</v>
      </c>
    </row>
    <row r="22" spans="1:2" x14ac:dyDescent="0.2">
      <c r="A22" t="s">
        <v>207</v>
      </c>
      <c r="B22" t="s">
        <v>286</v>
      </c>
    </row>
    <row r="23" spans="1:2" x14ac:dyDescent="0.2">
      <c r="A23" t="s">
        <v>387</v>
      </c>
      <c r="B23" t="s">
        <v>388</v>
      </c>
    </row>
    <row r="24" spans="1:2" x14ac:dyDescent="0.2">
      <c r="A24" t="s">
        <v>389</v>
      </c>
      <c r="B24" t="s">
        <v>390</v>
      </c>
    </row>
    <row r="25" spans="1:2" x14ac:dyDescent="0.2">
      <c r="A25" t="s">
        <v>391</v>
      </c>
      <c r="B25" t="s">
        <v>392</v>
      </c>
    </row>
    <row r="26" spans="1:2" x14ac:dyDescent="0.2">
      <c r="A26" t="s">
        <v>393</v>
      </c>
      <c r="B26" t="s">
        <v>394</v>
      </c>
    </row>
    <row r="27" spans="1:2" x14ac:dyDescent="0.2">
      <c r="A27" t="s">
        <v>529</v>
      </c>
      <c r="B27" t="s">
        <v>530</v>
      </c>
    </row>
    <row r="28" spans="1:2" x14ac:dyDescent="0.2">
      <c r="A28" t="s">
        <v>217</v>
      </c>
      <c r="B28" t="s">
        <v>218</v>
      </c>
    </row>
    <row r="29" spans="1:2" x14ac:dyDescent="0.2">
      <c r="A29" t="s">
        <v>365</v>
      </c>
      <c r="B29" t="s">
        <v>531</v>
      </c>
    </row>
    <row r="30" spans="1:2" x14ac:dyDescent="0.2">
      <c r="A30" t="s">
        <v>395</v>
      </c>
      <c r="B30" t="s">
        <v>398</v>
      </c>
    </row>
    <row r="31" spans="1:2" x14ac:dyDescent="0.2">
      <c r="A31" t="s">
        <v>396</v>
      </c>
      <c r="B31" t="s">
        <v>531</v>
      </c>
    </row>
    <row r="32" spans="1:2" x14ac:dyDescent="0.2">
      <c r="A32" t="s">
        <v>52</v>
      </c>
      <c r="B32" t="s">
        <v>287</v>
      </c>
    </row>
    <row r="33" spans="1:2" x14ac:dyDescent="0.2">
      <c r="A33" t="s">
        <v>513</v>
      </c>
      <c r="B33" t="s">
        <v>608</v>
      </c>
    </row>
    <row r="34" spans="1:2" x14ac:dyDescent="0.2">
      <c r="A34" t="s">
        <v>533</v>
      </c>
      <c r="B34" t="s">
        <v>608</v>
      </c>
    </row>
    <row r="35" spans="1:2" x14ac:dyDescent="0.2">
      <c r="A35" t="s">
        <v>535</v>
      </c>
      <c r="B35" t="s">
        <v>608</v>
      </c>
    </row>
    <row r="36" spans="1:2" x14ac:dyDescent="0.2">
      <c r="A36" t="s">
        <v>537</v>
      </c>
      <c r="B36" t="s">
        <v>608</v>
      </c>
    </row>
    <row r="37" spans="1:2" x14ac:dyDescent="0.2">
      <c r="A37" t="s">
        <v>514</v>
      </c>
      <c r="B37" t="s">
        <v>515</v>
      </c>
    </row>
    <row r="38" spans="1:2" x14ac:dyDescent="0.2">
      <c r="A38" t="s">
        <v>609</v>
      </c>
      <c r="B38" t="s">
        <v>610</v>
      </c>
    </row>
    <row r="39" spans="1:2" x14ac:dyDescent="0.2">
      <c r="A39" t="s">
        <v>397</v>
      </c>
      <c r="B39" t="s">
        <v>495</v>
      </c>
    </row>
    <row r="40" spans="1:2" x14ac:dyDescent="0.2">
      <c r="A40" t="s">
        <v>399</v>
      </c>
      <c r="B40" t="s">
        <v>516</v>
      </c>
    </row>
    <row r="41" spans="1:2" x14ac:dyDescent="0.2">
      <c r="A41" t="s">
        <v>334</v>
      </c>
      <c r="B41" t="s">
        <v>559</v>
      </c>
    </row>
    <row r="42" spans="1:2" x14ac:dyDescent="0.2">
      <c r="A42" t="s">
        <v>611</v>
      </c>
      <c r="B42" t="s">
        <v>612</v>
      </c>
    </row>
    <row r="43" spans="1:2" x14ac:dyDescent="0.2">
      <c r="A43" t="s">
        <v>613</v>
      </c>
      <c r="B43" t="s">
        <v>614</v>
      </c>
    </row>
    <row r="44" spans="1:2" x14ac:dyDescent="0.2">
      <c r="A44" t="s">
        <v>615</v>
      </c>
      <c r="B44" t="s">
        <v>616</v>
      </c>
    </row>
    <row r="45" spans="1:2" x14ac:dyDescent="0.2">
      <c r="A45" t="s">
        <v>512</v>
      </c>
      <c r="B45" t="s">
        <v>517</v>
      </c>
    </row>
    <row r="46" spans="1:2" x14ac:dyDescent="0.2">
      <c r="A46" t="s">
        <v>243</v>
      </c>
      <c r="B46" t="s">
        <v>288</v>
      </c>
    </row>
    <row r="47" spans="1:2" x14ac:dyDescent="0.2">
      <c r="A47" t="s">
        <v>219</v>
      </c>
      <c r="B47" t="s">
        <v>401</v>
      </c>
    </row>
    <row r="48" spans="1:2" x14ac:dyDescent="0.2">
      <c r="A48" t="s">
        <v>220</v>
      </c>
      <c r="B48" t="s">
        <v>310</v>
      </c>
    </row>
    <row r="49" spans="1:2" x14ac:dyDescent="0.2">
      <c r="A49" t="s">
        <v>222</v>
      </c>
      <c r="B49" t="s">
        <v>402</v>
      </c>
    </row>
    <row r="50" spans="1:2" x14ac:dyDescent="0.2">
      <c r="A50" t="s">
        <v>403</v>
      </c>
      <c r="B50" t="s">
        <v>404</v>
      </c>
    </row>
    <row r="51" spans="1:2" x14ac:dyDescent="0.2">
      <c r="A51" t="s">
        <v>406</v>
      </c>
      <c r="B51" t="s">
        <v>407</v>
      </c>
    </row>
    <row r="52" spans="1:2" x14ac:dyDescent="0.2">
      <c r="A52" t="s">
        <v>408</v>
      </c>
      <c r="B52" t="s">
        <v>237</v>
      </c>
    </row>
    <row r="53" spans="1:2" x14ac:dyDescent="0.2">
      <c r="A53" t="s">
        <v>409</v>
      </c>
      <c r="B53" t="s">
        <v>410</v>
      </c>
    </row>
    <row r="54" spans="1:2" x14ac:dyDescent="0.2">
      <c r="A54" t="s">
        <v>411</v>
      </c>
      <c r="B54" t="s">
        <v>412</v>
      </c>
    </row>
    <row r="55" spans="1:2" x14ac:dyDescent="0.2">
      <c r="A55" t="s">
        <v>53</v>
      </c>
      <c r="B55" t="s">
        <v>289</v>
      </c>
    </row>
    <row r="56" spans="1:2" x14ac:dyDescent="0.2">
      <c r="A56" t="s">
        <v>413</v>
      </c>
      <c r="B56" t="s">
        <v>414</v>
      </c>
    </row>
    <row r="57" spans="1:2" x14ac:dyDescent="0.2">
      <c r="A57" t="s">
        <v>415</v>
      </c>
      <c r="B57" t="s">
        <v>214</v>
      </c>
    </row>
    <row r="58" spans="1:2" x14ac:dyDescent="0.2">
      <c r="A58" t="s">
        <v>416</v>
      </c>
      <c r="B58" t="s">
        <v>417</v>
      </c>
    </row>
    <row r="59" spans="1:2" x14ac:dyDescent="0.2">
      <c r="A59" t="s">
        <v>418</v>
      </c>
      <c r="B59" t="s">
        <v>419</v>
      </c>
    </row>
    <row r="60" spans="1:2" x14ac:dyDescent="0.2">
      <c r="A60" t="s">
        <v>420</v>
      </c>
      <c r="B60" t="s">
        <v>560</v>
      </c>
    </row>
    <row r="61" spans="1:2" x14ac:dyDescent="0.2">
      <c r="A61" t="s">
        <v>199</v>
      </c>
      <c r="B61" t="s">
        <v>218</v>
      </c>
    </row>
    <row r="62" spans="1:2" x14ac:dyDescent="0.2">
      <c r="A62" t="s">
        <v>539</v>
      </c>
      <c r="B62" t="s">
        <v>540</v>
      </c>
    </row>
    <row r="63" spans="1:2" x14ac:dyDescent="0.2">
      <c r="A63" t="s">
        <v>422</v>
      </c>
      <c r="B63" t="s">
        <v>423</v>
      </c>
    </row>
    <row r="64" spans="1:2" x14ac:dyDescent="0.2">
      <c r="A64" t="s">
        <v>424</v>
      </c>
      <c r="B64" t="s">
        <v>311</v>
      </c>
    </row>
    <row r="65" spans="1:2" x14ac:dyDescent="0.2">
      <c r="A65" t="s">
        <v>425</v>
      </c>
      <c r="B65" t="s">
        <v>426</v>
      </c>
    </row>
    <row r="66" spans="1:2" x14ac:dyDescent="0.2">
      <c r="A66" t="s">
        <v>427</v>
      </c>
      <c r="B66" t="s">
        <v>428</v>
      </c>
    </row>
    <row r="67" spans="1:2" x14ac:dyDescent="0.2">
      <c r="A67" t="s">
        <v>429</v>
      </c>
      <c r="B67" t="s">
        <v>421</v>
      </c>
    </row>
    <row r="68" spans="1:2" x14ac:dyDescent="0.2">
      <c r="A68" t="s">
        <v>332</v>
      </c>
      <c r="B68" t="s">
        <v>430</v>
      </c>
    </row>
    <row r="69" spans="1:2" x14ac:dyDescent="0.2">
      <c r="A69" t="s">
        <v>617</v>
      </c>
      <c r="B69" t="s">
        <v>618</v>
      </c>
    </row>
    <row r="70" spans="1:2" x14ac:dyDescent="0.2">
      <c r="A70" t="s">
        <v>326</v>
      </c>
      <c r="B70" t="s">
        <v>619</v>
      </c>
    </row>
    <row r="71" spans="1:2" x14ac:dyDescent="0.2">
      <c r="A71" t="s">
        <v>585</v>
      </c>
      <c r="B71" t="s">
        <v>620</v>
      </c>
    </row>
    <row r="72" spans="1:2" x14ac:dyDescent="0.2">
      <c r="A72" t="s">
        <v>621</v>
      </c>
      <c r="B72" t="s">
        <v>622</v>
      </c>
    </row>
    <row r="73" spans="1:2" x14ac:dyDescent="0.2">
      <c r="A73" t="s">
        <v>225</v>
      </c>
      <c r="B73" t="s">
        <v>623</v>
      </c>
    </row>
    <row r="74" spans="1:2" x14ac:dyDescent="0.2">
      <c r="A74" t="s">
        <v>432</v>
      </c>
      <c r="B74" t="s">
        <v>304</v>
      </c>
    </row>
    <row r="75" spans="1:2" x14ac:dyDescent="0.2">
      <c r="A75" t="s">
        <v>433</v>
      </c>
      <c r="B75" t="s">
        <v>436</v>
      </c>
    </row>
    <row r="76" spans="1:2" x14ac:dyDescent="0.2">
      <c r="A76" t="s">
        <v>435</v>
      </c>
      <c r="B76" t="s">
        <v>438</v>
      </c>
    </row>
    <row r="77" spans="1:2" x14ac:dyDescent="0.2">
      <c r="A77" t="s">
        <v>437</v>
      </c>
      <c r="B77" t="s">
        <v>454</v>
      </c>
    </row>
    <row r="78" spans="1:2" x14ac:dyDescent="0.2">
      <c r="A78" t="s">
        <v>439</v>
      </c>
      <c r="B78" t="s">
        <v>434</v>
      </c>
    </row>
    <row r="79" spans="1:2" x14ac:dyDescent="0.2">
      <c r="A79" t="s">
        <v>331</v>
      </c>
      <c r="B79" t="s">
        <v>441</v>
      </c>
    </row>
    <row r="80" spans="1:2" x14ac:dyDescent="0.2">
      <c r="A80" t="s">
        <v>291</v>
      </c>
      <c r="B80" t="s">
        <v>297</v>
      </c>
    </row>
    <row r="81" spans="1:2" x14ac:dyDescent="0.2">
      <c r="A81" t="s">
        <v>293</v>
      </c>
      <c r="B81" t="s">
        <v>624</v>
      </c>
    </row>
    <row r="82" spans="1:2" x14ac:dyDescent="0.2">
      <c r="A82" t="s">
        <v>156</v>
      </c>
      <c r="B82" t="s">
        <v>625</v>
      </c>
    </row>
    <row r="83" spans="1:2" x14ac:dyDescent="0.2">
      <c r="A83" t="s">
        <v>175</v>
      </c>
      <c r="B83" t="s">
        <v>543</v>
      </c>
    </row>
    <row r="84" spans="1:2" x14ac:dyDescent="0.2">
      <c r="A84" t="s">
        <v>443</v>
      </c>
      <c r="B84" t="s">
        <v>444</v>
      </c>
    </row>
    <row r="85" spans="1:2" x14ac:dyDescent="0.2">
      <c r="A85" t="s">
        <v>445</v>
      </c>
      <c r="B85" t="s">
        <v>446</v>
      </c>
    </row>
    <row r="86" spans="1:2" x14ac:dyDescent="0.2">
      <c r="A86" t="s">
        <v>448</v>
      </c>
      <c r="B86" t="s">
        <v>451</v>
      </c>
    </row>
    <row r="87" spans="1:2" x14ac:dyDescent="0.2">
      <c r="A87" t="s">
        <v>450</v>
      </c>
      <c r="B87" t="s">
        <v>626</v>
      </c>
    </row>
    <row r="88" spans="1:2" x14ac:dyDescent="0.2">
      <c r="A88" t="s">
        <v>452</v>
      </c>
      <c r="B88" t="s">
        <v>627</v>
      </c>
    </row>
    <row r="89" spans="1:2" x14ac:dyDescent="0.2">
      <c r="A89" t="s">
        <v>453</v>
      </c>
      <c r="B89" t="s">
        <v>449</v>
      </c>
    </row>
    <row r="90" spans="1:2" x14ac:dyDescent="0.2">
      <c r="A90" t="s">
        <v>455</v>
      </c>
      <c r="B90" t="s">
        <v>456</v>
      </c>
    </row>
    <row r="91" spans="1:2" x14ac:dyDescent="0.2">
      <c r="A91" t="s">
        <v>185</v>
      </c>
      <c r="B91" t="s">
        <v>544</v>
      </c>
    </row>
    <row r="92" spans="1:2" x14ac:dyDescent="0.2">
      <c r="A92" t="s">
        <v>227</v>
      </c>
      <c r="B92" t="s">
        <v>442</v>
      </c>
    </row>
    <row r="93" spans="1:2" x14ac:dyDescent="0.2">
      <c r="A93" t="s">
        <v>228</v>
      </c>
      <c r="B93" t="s">
        <v>442</v>
      </c>
    </row>
    <row r="94" spans="1:2" x14ac:dyDescent="0.2">
      <c r="A94" t="s">
        <v>229</v>
      </c>
      <c r="B94" t="s">
        <v>442</v>
      </c>
    </row>
    <row r="95" spans="1:2" x14ac:dyDescent="0.2">
      <c r="A95" t="s">
        <v>230</v>
      </c>
      <c r="B95" t="s">
        <v>457</v>
      </c>
    </row>
    <row r="96" spans="1:2" x14ac:dyDescent="0.2">
      <c r="A96" t="s">
        <v>458</v>
      </c>
      <c r="B96" t="s">
        <v>459</v>
      </c>
    </row>
    <row r="97" spans="1:2" x14ac:dyDescent="0.2">
      <c r="A97" t="s">
        <v>460</v>
      </c>
      <c r="B97" t="s">
        <v>461</v>
      </c>
    </row>
    <row r="98" spans="1:2" x14ac:dyDescent="0.2">
      <c r="A98" t="s">
        <v>462</v>
      </c>
      <c r="B98" t="s">
        <v>463</v>
      </c>
    </row>
    <row r="99" spans="1:2" x14ac:dyDescent="0.2">
      <c r="A99" t="s">
        <v>464</v>
      </c>
      <c r="B99" t="s">
        <v>465</v>
      </c>
    </row>
    <row r="100" spans="1:2" x14ac:dyDescent="0.2">
      <c r="A100" t="s">
        <v>466</v>
      </c>
      <c r="B100" t="s">
        <v>467</v>
      </c>
    </row>
    <row r="101" spans="1:2" x14ac:dyDescent="0.2">
      <c r="A101" t="s">
        <v>468</v>
      </c>
      <c r="B101" t="s">
        <v>469</v>
      </c>
    </row>
    <row r="102" spans="1:2" x14ac:dyDescent="0.2">
      <c r="A102" t="s">
        <v>470</v>
      </c>
      <c r="B102" t="s">
        <v>471</v>
      </c>
    </row>
    <row r="103" spans="1:2" x14ac:dyDescent="0.2">
      <c r="A103" t="s">
        <v>472</v>
      </c>
      <c r="B103" t="s">
        <v>295</v>
      </c>
    </row>
    <row r="104" spans="1:2" x14ac:dyDescent="0.2">
      <c r="A104" t="s">
        <v>42</v>
      </c>
      <c r="B104" t="s">
        <v>561</v>
      </c>
    </row>
    <row r="105" spans="1:2" x14ac:dyDescent="0.2">
      <c r="A105" t="s">
        <v>296</v>
      </c>
      <c r="B105" t="s">
        <v>473</v>
      </c>
    </row>
    <row r="106" spans="1:2" x14ac:dyDescent="0.2">
      <c r="A106" t="s">
        <v>252</v>
      </c>
      <c r="B106" t="s">
        <v>474</v>
      </c>
    </row>
    <row r="107" spans="1:2" x14ac:dyDescent="0.2">
      <c r="A107" t="s">
        <v>232</v>
      </c>
      <c r="B107" t="s">
        <v>475</v>
      </c>
    </row>
    <row r="108" spans="1:2" x14ac:dyDescent="0.2">
      <c r="A108" t="s">
        <v>233</v>
      </c>
      <c r="B108" t="s">
        <v>476</v>
      </c>
    </row>
    <row r="109" spans="1:2" x14ac:dyDescent="0.2">
      <c r="A109" t="s">
        <v>545</v>
      </c>
      <c r="B109" t="s">
        <v>546</v>
      </c>
    </row>
    <row r="110" spans="1:2" x14ac:dyDescent="0.2">
      <c r="A110" t="s">
        <v>204</v>
      </c>
      <c r="B110" t="s">
        <v>477</v>
      </c>
    </row>
    <row r="111" spans="1:2" x14ac:dyDescent="0.2">
      <c r="A111" t="s">
        <v>478</v>
      </c>
      <c r="B111" t="s">
        <v>479</v>
      </c>
    </row>
    <row r="112" spans="1:2" x14ac:dyDescent="0.2">
      <c r="A112" t="s">
        <v>480</v>
      </c>
      <c r="B112" t="s">
        <v>231</v>
      </c>
    </row>
    <row r="113" spans="1:2" x14ac:dyDescent="0.2">
      <c r="A113" t="s">
        <v>481</v>
      </c>
      <c r="B113" t="s">
        <v>482</v>
      </c>
    </row>
    <row r="114" spans="1:2" x14ac:dyDescent="0.2">
      <c r="A114" t="s">
        <v>483</v>
      </c>
      <c r="B114" t="s">
        <v>484</v>
      </c>
    </row>
    <row r="115" spans="1:2" x14ac:dyDescent="0.2">
      <c r="A115" t="s">
        <v>337</v>
      </c>
      <c r="B115" t="s">
        <v>400</v>
      </c>
    </row>
    <row r="116" spans="1:2" x14ac:dyDescent="0.2">
      <c r="A116" t="s">
        <v>335</v>
      </c>
      <c r="B116" t="s">
        <v>485</v>
      </c>
    </row>
    <row r="117" spans="1:2" x14ac:dyDescent="0.2">
      <c r="A117" t="s">
        <v>487</v>
      </c>
      <c r="B117" t="s">
        <v>486</v>
      </c>
    </row>
    <row r="118" spans="1:2" x14ac:dyDescent="0.2">
      <c r="A118" t="s">
        <v>234</v>
      </c>
      <c r="B118" t="s">
        <v>489</v>
      </c>
    </row>
    <row r="119" spans="1:2" x14ac:dyDescent="0.2">
      <c r="A119" t="s">
        <v>490</v>
      </c>
      <c r="B119" t="s">
        <v>491</v>
      </c>
    </row>
    <row r="120" spans="1:2" x14ac:dyDescent="0.2">
      <c r="A120" t="s">
        <v>274</v>
      </c>
      <c r="B120" t="s">
        <v>280</v>
      </c>
    </row>
    <row r="121" spans="1:2" x14ac:dyDescent="0.2">
      <c r="A121" t="s">
        <v>604</v>
      </c>
      <c r="B121" t="s">
        <v>628</v>
      </c>
    </row>
    <row r="122" spans="1:2" x14ac:dyDescent="0.2">
      <c r="A122" t="s">
        <v>270</v>
      </c>
      <c r="B122" t="s">
        <v>298</v>
      </c>
    </row>
    <row r="123" spans="1:2" x14ac:dyDescent="0.2">
      <c r="A123" t="s">
        <v>525</v>
      </c>
      <c r="B123" t="s">
        <v>447</v>
      </c>
    </row>
    <row r="124" spans="1:2" x14ac:dyDescent="0.2">
      <c r="A124" t="s">
        <v>547</v>
      </c>
      <c r="B124" t="s">
        <v>548</v>
      </c>
    </row>
    <row r="125" spans="1:2" x14ac:dyDescent="0.2">
      <c r="A125" t="s">
        <v>492</v>
      </c>
      <c r="B125" t="s">
        <v>497</v>
      </c>
    </row>
    <row r="126" spans="1:2" x14ac:dyDescent="0.2">
      <c r="A126" t="s">
        <v>276</v>
      </c>
      <c r="B126" t="s">
        <v>299</v>
      </c>
    </row>
    <row r="127" spans="1:2" x14ac:dyDescent="0.2">
      <c r="A127" t="s">
        <v>629</v>
      </c>
      <c r="B127" t="s">
        <v>630</v>
      </c>
    </row>
    <row r="128" spans="1:2" x14ac:dyDescent="0.2">
      <c r="A128" t="s">
        <v>300</v>
      </c>
      <c r="B128" t="s">
        <v>631</v>
      </c>
    </row>
    <row r="129" spans="1:2" x14ac:dyDescent="0.2">
      <c r="A129" t="s">
        <v>302</v>
      </c>
      <c r="B129" t="s">
        <v>493</v>
      </c>
    </row>
    <row r="130" spans="1:2" x14ac:dyDescent="0.2">
      <c r="A130" t="s">
        <v>347</v>
      </c>
      <c r="B130" t="s">
        <v>494</v>
      </c>
    </row>
    <row r="131" spans="1:2" x14ac:dyDescent="0.2">
      <c r="A131" t="s">
        <v>303</v>
      </c>
      <c r="B131" t="s">
        <v>324</v>
      </c>
    </row>
    <row r="132" spans="1:2" x14ac:dyDescent="0.2">
      <c r="A132" t="s">
        <v>305</v>
      </c>
      <c r="B132" t="s">
        <v>306</v>
      </c>
    </row>
    <row r="133" spans="1:2" x14ac:dyDescent="0.2">
      <c r="A133" t="s">
        <v>235</v>
      </c>
      <c r="B133" t="s">
        <v>442</v>
      </c>
    </row>
    <row r="134" spans="1:2" x14ac:dyDescent="0.2">
      <c r="A134" t="s">
        <v>345</v>
      </c>
      <c r="B134" t="s">
        <v>307</v>
      </c>
    </row>
    <row r="135" spans="1:2" x14ac:dyDescent="0.2">
      <c r="A135" t="s">
        <v>359</v>
      </c>
      <c r="B135" t="s">
        <v>496</v>
      </c>
    </row>
    <row r="136" spans="1:2" x14ac:dyDescent="0.2">
      <c r="A136" t="s">
        <v>353</v>
      </c>
      <c r="B136" t="s">
        <v>562</v>
      </c>
    </row>
    <row r="137" spans="1:2" x14ac:dyDescent="0.2">
      <c r="A137" t="s">
        <v>549</v>
      </c>
      <c r="B137" t="s">
        <v>379</v>
      </c>
    </row>
    <row r="138" spans="1:2" x14ac:dyDescent="0.2">
      <c r="A138" t="s">
        <v>550</v>
      </c>
      <c r="B138" t="s">
        <v>551</v>
      </c>
    </row>
    <row r="139" spans="1:2" x14ac:dyDescent="0.2">
      <c r="A139" t="s">
        <v>248</v>
      </c>
      <c r="B139" t="s">
        <v>308</v>
      </c>
    </row>
    <row r="140" spans="1:2" x14ac:dyDescent="0.2">
      <c r="A140" t="s">
        <v>552</v>
      </c>
      <c r="B140" t="s">
        <v>553</v>
      </c>
    </row>
    <row r="141" spans="1:2" x14ac:dyDescent="0.2">
      <c r="A141" t="s">
        <v>498</v>
      </c>
      <c r="B141" t="s">
        <v>499</v>
      </c>
    </row>
    <row r="142" spans="1:2" x14ac:dyDescent="0.2">
      <c r="A142" t="s">
        <v>500</v>
      </c>
      <c r="B142" t="s">
        <v>236</v>
      </c>
    </row>
    <row r="143" spans="1:2" x14ac:dyDescent="0.2">
      <c r="A143" t="s">
        <v>501</v>
      </c>
      <c r="B143" t="s">
        <v>502</v>
      </c>
    </row>
    <row r="144" spans="1:2" x14ac:dyDescent="0.2">
      <c r="A144" t="s">
        <v>503</v>
      </c>
      <c r="B144" t="s">
        <v>504</v>
      </c>
    </row>
    <row r="145" spans="1:2" x14ac:dyDescent="0.2">
      <c r="A145" t="s">
        <v>554</v>
      </c>
      <c r="B145" t="s">
        <v>555</v>
      </c>
    </row>
    <row r="146" spans="1:2" x14ac:dyDescent="0.2">
      <c r="A146" t="s">
        <v>505</v>
      </c>
      <c r="B146" t="s">
        <v>506</v>
      </c>
    </row>
    <row r="147" spans="1:2" x14ac:dyDescent="0.2">
      <c r="A147" t="s">
        <v>507</v>
      </c>
      <c r="B147" t="s">
        <v>223</v>
      </c>
    </row>
    <row r="148" spans="1:2" x14ac:dyDescent="0.2">
      <c r="A148" t="s">
        <v>508</v>
      </c>
      <c r="B148" t="s">
        <v>509</v>
      </c>
    </row>
    <row r="149" spans="1:2" x14ac:dyDescent="0.2">
      <c r="A149" t="s">
        <v>510</v>
      </c>
      <c r="B149" t="s">
        <v>511</v>
      </c>
    </row>
    <row r="150" spans="1:2" x14ac:dyDescent="0.2">
      <c r="A150" t="s">
        <v>0</v>
      </c>
      <c r="B150" t="s">
        <v>442</v>
      </c>
    </row>
    <row r="151" spans="1:2" x14ac:dyDescent="0.2">
      <c r="A151" t="s">
        <v>1</v>
      </c>
      <c r="B151" t="s">
        <v>442</v>
      </c>
    </row>
    <row r="152" spans="1:2" x14ac:dyDescent="0.2">
      <c r="A152" t="s">
        <v>2</v>
      </c>
      <c r="B152" t="s">
        <v>442</v>
      </c>
    </row>
    <row r="153" spans="1:2" x14ac:dyDescent="0.2">
      <c r="A153" t="s">
        <v>3</v>
      </c>
      <c r="B153" t="s">
        <v>442</v>
      </c>
    </row>
    <row r="154" spans="1:2" x14ac:dyDescent="0.2">
      <c r="A154" t="s">
        <v>4</v>
      </c>
      <c r="B154" t="s">
        <v>5</v>
      </c>
    </row>
    <row r="155" spans="1:2" x14ac:dyDescent="0.2">
      <c r="A155" t="s">
        <v>6</v>
      </c>
      <c r="B155" t="s">
        <v>238</v>
      </c>
    </row>
    <row r="156" spans="1:2" x14ac:dyDescent="0.2">
      <c r="A156" t="s">
        <v>7</v>
      </c>
      <c r="B156" t="s">
        <v>8</v>
      </c>
    </row>
    <row r="157" spans="1:2" x14ac:dyDescent="0.2">
      <c r="A157" t="s">
        <v>9</v>
      </c>
      <c r="B157" t="s">
        <v>10</v>
      </c>
    </row>
    <row r="158" spans="1:2" x14ac:dyDescent="0.2">
      <c r="A158" t="s">
        <v>312</v>
      </c>
      <c r="B158" t="s">
        <v>11</v>
      </c>
    </row>
    <row r="159" spans="1:2" x14ac:dyDescent="0.2">
      <c r="A159" t="s">
        <v>247</v>
      </c>
      <c r="B159" t="s">
        <v>556</v>
      </c>
    </row>
    <row r="160" spans="1:2" x14ac:dyDescent="0.2">
      <c r="A160" t="s">
        <v>253</v>
      </c>
      <c r="B160" t="s">
        <v>12</v>
      </c>
    </row>
    <row r="161" spans="1:2" x14ac:dyDescent="0.2">
      <c r="A161" t="s">
        <v>246</v>
      </c>
      <c r="B161" t="s">
        <v>13</v>
      </c>
    </row>
    <row r="162" spans="1:2" x14ac:dyDescent="0.2">
      <c r="A162" t="s">
        <v>313</v>
      </c>
      <c r="B162" t="s">
        <v>14</v>
      </c>
    </row>
    <row r="163" spans="1:2" x14ac:dyDescent="0.2">
      <c r="A163" t="s">
        <v>315</v>
      </c>
      <c r="B163" t="s">
        <v>320</v>
      </c>
    </row>
    <row r="164" spans="1:2" x14ac:dyDescent="0.2">
      <c r="A164" t="s">
        <v>239</v>
      </c>
      <c r="B164" t="s">
        <v>15</v>
      </c>
    </row>
    <row r="165" spans="1:2" x14ac:dyDescent="0.2">
      <c r="A165" t="s">
        <v>16</v>
      </c>
      <c r="B165" t="s">
        <v>221</v>
      </c>
    </row>
    <row r="166" spans="1:2" x14ac:dyDescent="0.2">
      <c r="A166" t="s">
        <v>17</v>
      </c>
      <c r="B166" t="s">
        <v>18</v>
      </c>
    </row>
    <row r="167" spans="1:2" x14ac:dyDescent="0.2">
      <c r="A167" t="s">
        <v>19</v>
      </c>
      <c r="B167" t="s">
        <v>20</v>
      </c>
    </row>
    <row r="168" spans="1:2" x14ac:dyDescent="0.2">
      <c r="A168" t="s">
        <v>255</v>
      </c>
      <c r="B168" t="s">
        <v>314</v>
      </c>
    </row>
    <row r="169" spans="1:2" x14ac:dyDescent="0.2">
      <c r="A169" t="s">
        <v>317</v>
      </c>
      <c r="B169" t="s">
        <v>322</v>
      </c>
    </row>
    <row r="170" spans="1:2" x14ac:dyDescent="0.2">
      <c r="A170" t="s">
        <v>22</v>
      </c>
      <c r="B170" t="s">
        <v>292</v>
      </c>
    </row>
    <row r="171" spans="1:2" x14ac:dyDescent="0.2">
      <c r="A171" t="s">
        <v>256</v>
      </c>
      <c r="B171" t="s">
        <v>322</v>
      </c>
    </row>
    <row r="172" spans="1:2" x14ac:dyDescent="0.2">
      <c r="A172" t="s">
        <v>257</v>
      </c>
      <c r="B172" t="s">
        <v>316</v>
      </c>
    </row>
    <row r="173" spans="1:2" x14ac:dyDescent="0.2">
      <c r="A173" t="s">
        <v>321</v>
      </c>
      <c r="B173" t="s">
        <v>319</v>
      </c>
    </row>
    <row r="174" spans="1:2" x14ac:dyDescent="0.2">
      <c r="A174" t="s">
        <v>254</v>
      </c>
      <c r="B174" t="s">
        <v>318</v>
      </c>
    </row>
    <row r="175" spans="1:2" x14ac:dyDescent="0.2">
      <c r="A175" t="s">
        <v>251</v>
      </c>
      <c r="B175" t="s">
        <v>23</v>
      </c>
    </row>
    <row r="176" spans="1:2" x14ac:dyDescent="0.2">
      <c r="A176" t="s">
        <v>250</v>
      </c>
      <c r="B176" t="s">
        <v>24</v>
      </c>
    </row>
    <row r="177" spans="1:2" x14ac:dyDescent="0.2">
      <c r="A177" t="s">
        <v>336</v>
      </c>
      <c r="B177" t="s">
        <v>488</v>
      </c>
    </row>
    <row r="178" spans="1:2" x14ac:dyDescent="0.2">
      <c r="A178" t="s">
        <v>249</v>
      </c>
      <c r="B178" t="s">
        <v>25</v>
      </c>
    </row>
    <row r="179" spans="1:2" x14ac:dyDescent="0.2">
      <c r="A179" t="s">
        <v>241</v>
      </c>
      <c r="B179" t="s">
        <v>26</v>
      </c>
    </row>
    <row r="180" spans="1:2" x14ac:dyDescent="0.2">
      <c r="A180" t="s">
        <v>346</v>
      </c>
      <c r="B180" t="s">
        <v>27</v>
      </c>
    </row>
    <row r="181" spans="1:2" x14ac:dyDescent="0.2">
      <c r="A181" t="s">
        <v>323</v>
      </c>
      <c r="B181" t="s">
        <v>309</v>
      </c>
    </row>
    <row r="182" spans="1:2" x14ac:dyDescent="0.2">
      <c r="A182" t="s">
        <v>325</v>
      </c>
      <c r="B182" t="s">
        <v>28</v>
      </c>
    </row>
    <row r="183" spans="1:2" x14ac:dyDescent="0.2">
      <c r="A183" t="s">
        <v>557</v>
      </c>
      <c r="B183" t="s">
        <v>558</v>
      </c>
    </row>
    <row r="184" spans="1:2" x14ac:dyDescent="0.2">
      <c r="A184" t="s">
        <v>30</v>
      </c>
      <c r="B184" t="s">
        <v>31</v>
      </c>
    </row>
    <row r="185" spans="1:2" x14ac:dyDescent="0.2">
      <c r="A185" t="s">
        <v>32</v>
      </c>
      <c r="B185" t="s">
        <v>240</v>
      </c>
    </row>
    <row r="186" spans="1:2" x14ac:dyDescent="0.2">
      <c r="A186" t="s">
        <v>33</v>
      </c>
      <c r="B186" t="s">
        <v>34</v>
      </c>
    </row>
    <row r="187" spans="1:2" x14ac:dyDescent="0.2">
      <c r="A187" t="s">
        <v>518</v>
      </c>
      <c r="B187" t="s">
        <v>29</v>
      </c>
    </row>
    <row r="192" spans="1:2" x14ac:dyDescent="0.2">
      <c r="A192" t="s">
        <v>632</v>
      </c>
      <c r="B192" s="118">
        <v>45658</v>
      </c>
    </row>
    <row r="193" spans="1:5" x14ac:dyDescent="0.2">
      <c r="A193" t="s">
        <v>633</v>
      </c>
      <c r="B193" s="118">
        <v>45838</v>
      </c>
      <c r="E193" s="118"/>
    </row>
    <row r="194" spans="1:5" x14ac:dyDescent="0.2">
      <c r="A194" t="s">
        <v>634</v>
      </c>
      <c r="B194" s="175">
        <v>45520</v>
      </c>
    </row>
    <row r="195" spans="1:5" x14ac:dyDescent="0.2">
      <c r="A195" t="s">
        <v>635</v>
      </c>
      <c r="B195" s="123" t="s">
        <v>998</v>
      </c>
    </row>
  </sheetData>
  <customSheetViews>
    <customSheetView guid="{EEA7A97B-E2BF-43AD-B211-D284BEE221A1}" showRuler="0" topLeftCell="A16">
      <selection activeCell="D27" sqref="D27"/>
      <pageMargins left="0.78740157480314965" right="0.78740157480314965" top="0.19685039370078741" bottom="0.19685039370078741" header="0.51181102362204722" footer="0.31496062992125984"/>
      <printOptions gridLines="1"/>
      <pageSetup paperSize="9" orientation="portrait" r:id="rId1"/>
      <headerFooter alignWithMargins="0"/>
    </customSheetView>
    <customSheetView guid="{04F5F062-CD85-4BE7-B897-A8C5C601EF7B}" showRuler="0" topLeftCell="A16">
      <selection activeCell="I31" sqref="I31"/>
      <pageMargins left="0.78740157480314965" right="0.78740157480314965" top="0.19685039370078741" bottom="0.19685039370078741" header="0.51181102362204722" footer="0.31496062992125984"/>
      <printOptions gridLines="1"/>
      <pageSetup paperSize="9" orientation="portrait" r:id="rId2"/>
      <headerFooter alignWithMargins="0"/>
    </customSheetView>
  </customSheetViews>
  <phoneticPr fontId="21" type="noConversion"/>
  <printOptions gridLines="1"/>
  <pageMargins left="0.78740157480314965" right="0.78740157480314965" top="0.19685039370078741" bottom="0.19685039370078741" header="0.51181102362204722" footer="0.31496062992125984"/>
  <pageSetup paperSize="9" orientation="portrait" r:id="rId3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abelle91"/>
  <dimension ref="A1:BC7"/>
  <sheetViews>
    <sheetView topLeftCell="F1" workbookViewId="0">
      <selection activeCell="L3" sqref="L3"/>
    </sheetView>
  </sheetViews>
  <sheetFormatPr baseColWidth="10" defaultRowHeight="12.9" x14ac:dyDescent="0.2"/>
  <cols>
    <col min="1" max="1" width="5.875" customWidth="1"/>
    <col min="2" max="2" width="8.375" customWidth="1"/>
    <col min="3" max="3" width="7" customWidth="1"/>
    <col min="4" max="4" width="5" customWidth="1"/>
    <col min="5" max="5" width="17.75" customWidth="1"/>
    <col min="6" max="6" width="21.875" customWidth="1"/>
    <col min="7" max="7" width="9.375" customWidth="1"/>
    <col min="8" max="8" width="9.625" customWidth="1"/>
    <col min="9" max="9" width="5.25" customWidth="1"/>
    <col min="10" max="10" width="17.25" customWidth="1"/>
    <col min="11" max="11" width="8" customWidth="1"/>
    <col min="12" max="12" width="14.625" customWidth="1"/>
    <col min="13" max="13" width="11.25" customWidth="1"/>
    <col min="14" max="14" width="17.625" customWidth="1"/>
    <col min="15" max="15" width="13.875" customWidth="1"/>
    <col min="16" max="16" width="15.625" customWidth="1"/>
    <col min="17" max="17" width="16.25" customWidth="1"/>
    <col min="18" max="18" width="21.875" customWidth="1"/>
    <col min="19" max="19" width="5.25" customWidth="1"/>
    <col min="20" max="20" width="22.375" customWidth="1"/>
    <col min="21" max="26" width="5.375" customWidth="1"/>
    <col min="27" max="27" width="5.75" customWidth="1"/>
    <col min="28" max="28" width="14.875" customWidth="1"/>
    <col min="29" max="29" width="6.25" customWidth="1"/>
    <col min="30" max="32" width="6.75" customWidth="1"/>
    <col min="33" max="33" width="5.25" customWidth="1"/>
    <col min="35" max="35" width="15.125" customWidth="1"/>
  </cols>
  <sheetData>
    <row r="1" spans="1:55" s="4" customFormat="1" ht="51.8" customHeight="1" x14ac:dyDescent="0.25">
      <c r="A1" s="39" t="s">
        <v>94</v>
      </c>
      <c r="B1" s="48" t="s">
        <v>155</v>
      </c>
      <c r="C1" s="48" t="s">
        <v>153</v>
      </c>
      <c r="D1" s="49" t="s">
        <v>89</v>
      </c>
      <c r="E1" s="40" t="s">
        <v>86</v>
      </c>
      <c r="F1" s="40" t="s">
        <v>157</v>
      </c>
      <c r="G1" s="41" t="s">
        <v>52</v>
      </c>
      <c r="H1" s="41" t="s">
        <v>53</v>
      </c>
      <c r="I1" s="42" t="s">
        <v>51</v>
      </c>
      <c r="J1" s="40" t="s">
        <v>90</v>
      </c>
      <c r="K1" s="43" t="s">
        <v>39</v>
      </c>
      <c r="L1" s="44" t="s">
        <v>40</v>
      </c>
      <c r="M1" s="44" t="s">
        <v>48</v>
      </c>
      <c r="N1" s="44" t="s">
        <v>46</v>
      </c>
      <c r="O1" s="44" t="s">
        <v>95</v>
      </c>
      <c r="P1" s="44" t="s">
        <v>49</v>
      </c>
      <c r="Q1" s="39" t="s">
        <v>41</v>
      </c>
      <c r="R1" s="40" t="s">
        <v>50</v>
      </c>
      <c r="S1" s="45" t="s">
        <v>156</v>
      </c>
      <c r="T1" s="45" t="s">
        <v>74</v>
      </c>
      <c r="U1" s="46" t="s">
        <v>71</v>
      </c>
      <c r="V1" s="24" t="s">
        <v>73</v>
      </c>
      <c r="W1" s="24" t="s">
        <v>72</v>
      </c>
      <c r="X1" s="24" t="s">
        <v>91</v>
      </c>
      <c r="Y1" s="24" t="s">
        <v>92</v>
      </c>
      <c r="Z1" s="24" t="s">
        <v>167</v>
      </c>
      <c r="AA1" s="24" t="s">
        <v>136</v>
      </c>
      <c r="AB1" s="45" t="s">
        <v>93</v>
      </c>
      <c r="AC1" s="40" t="s">
        <v>107</v>
      </c>
      <c r="AD1" s="40" t="s">
        <v>164</v>
      </c>
      <c r="AE1" s="40" t="s">
        <v>165</v>
      </c>
      <c r="AF1" s="40" t="s">
        <v>154</v>
      </c>
      <c r="AG1" s="40" t="s">
        <v>166</v>
      </c>
      <c r="AH1" s="40" t="s">
        <v>143</v>
      </c>
      <c r="AI1" s="40" t="s">
        <v>152</v>
      </c>
      <c r="AJ1" s="40" t="s">
        <v>146</v>
      </c>
      <c r="AK1" s="47" t="s">
        <v>108</v>
      </c>
      <c r="AL1" s="47" t="s">
        <v>99</v>
      </c>
      <c r="AM1" s="47" t="s">
        <v>100</v>
      </c>
      <c r="AN1" s="24" t="s">
        <v>158</v>
      </c>
      <c r="AO1" s="47" t="s">
        <v>108</v>
      </c>
      <c r="AP1" s="47" t="s">
        <v>99</v>
      </c>
      <c r="AQ1" s="47" t="s">
        <v>100</v>
      </c>
      <c r="AR1" s="24" t="s">
        <v>159</v>
      </c>
      <c r="AS1" s="47" t="s">
        <v>108</v>
      </c>
      <c r="AT1" s="47" t="s">
        <v>99</v>
      </c>
      <c r="AU1" s="47" t="s">
        <v>100</v>
      </c>
      <c r="AV1" s="24" t="s">
        <v>148</v>
      </c>
      <c r="AW1" s="47" t="s">
        <v>108</v>
      </c>
      <c r="AX1" s="47" t="s">
        <v>99</v>
      </c>
      <c r="AY1" s="47" t="s">
        <v>100</v>
      </c>
      <c r="AZ1" s="40" t="s">
        <v>147</v>
      </c>
      <c r="BA1" s="47" t="s">
        <v>108</v>
      </c>
      <c r="BB1" s="47" t="s">
        <v>99</v>
      </c>
      <c r="BC1" s="47" t="s">
        <v>100</v>
      </c>
    </row>
    <row r="2" spans="1:55" s="18" customFormat="1" ht="51.65" x14ac:dyDescent="0.2">
      <c r="A2" s="18">
        <f>DokuBogen!AE1</f>
        <v>0</v>
      </c>
      <c r="B2" s="19">
        <f>DokuBogen!AC4</f>
        <v>0</v>
      </c>
      <c r="C2" s="50">
        <f>DokuBogen!AB47</f>
        <v>0</v>
      </c>
      <c r="D2" s="18" t="e">
        <f>#REF!</f>
        <v>#REF!</v>
      </c>
      <c r="E2" s="20">
        <f>'Anmeldeformular Digi-Scout'!I10</f>
        <v>0</v>
      </c>
      <c r="F2" s="20">
        <f>'Anmeldeformular Digi-Scout'!I30</f>
        <v>0</v>
      </c>
      <c r="G2" s="21" t="e">
        <f>'Anmeldeformular Digi-Scout'!#REF!</f>
        <v>#REF!</v>
      </c>
      <c r="H2" s="21" t="e">
        <f>'Anmeldeformular Digi-Scout'!#REF!</f>
        <v>#REF!</v>
      </c>
      <c r="I2" s="21" t="e">
        <f>#REF!</f>
        <v>#REF!</v>
      </c>
      <c r="J2" s="20" t="e">
        <f>'Anmeldeformular Digi-Scout'!#REF!</f>
        <v>#REF!</v>
      </c>
      <c r="K2" s="20" t="e">
        <f>'Anmeldeformular Digi-Scout'!#REF!</f>
        <v>#REF!</v>
      </c>
      <c r="L2" s="20" t="e">
        <f>'Anmeldeformular Digi-Scout'!#REF!</f>
        <v>#REF!</v>
      </c>
      <c r="M2" s="20" t="e">
        <f>'Anmeldeformular Digi-Scout'!#REF!</f>
        <v>#REF!</v>
      </c>
      <c r="N2" s="20" t="e">
        <f>'Anmeldeformular Digi-Scout'!#REF!</f>
        <v>#REF!</v>
      </c>
      <c r="O2" s="20" t="e">
        <f>'Anmeldeformular Digi-Scout'!#REF!</f>
        <v>#REF!</v>
      </c>
      <c r="P2" s="22" t="e">
        <f>'Anmeldeformular Digi-Scout'!#REF!</f>
        <v>#REF!</v>
      </c>
      <c r="Q2" s="20" t="e">
        <f>'Anmeldeformular Digi-Scout'!#REF!</f>
        <v>#REF!</v>
      </c>
      <c r="R2" s="20">
        <f>'Anmeldeformular Digi-Scout'!I28</f>
        <v>0</v>
      </c>
      <c r="S2" s="23" t="e">
        <f>#REF!</f>
        <v>#REF!</v>
      </c>
      <c r="T2" s="20" t="e">
        <f>#REF!</f>
        <v>#REF!</v>
      </c>
      <c r="U2" s="51" t="str">
        <f>'Anmeldeformular Digi-Scout'!B51</f>
        <v>davon nicht-binär</v>
      </c>
      <c r="V2" s="51">
        <f>'Anmeldeformular Digi-Scout'!H51</f>
        <v>0</v>
      </c>
      <c r="W2" s="51">
        <f>'Anmeldeformular Digi-Scout'!H52</f>
        <v>0</v>
      </c>
      <c r="X2" s="52">
        <f>'Anmeldeformular Digi-Scout'!U48</f>
        <v>0</v>
      </c>
      <c r="Y2" s="51">
        <f>'Anmeldeformular Digi-Scout'!U49</f>
        <v>0</v>
      </c>
      <c r="Z2" s="51">
        <f>'Anmeldeformular Digi-Scout'!U50</f>
        <v>0</v>
      </c>
      <c r="AA2" s="51">
        <f>'Anmeldeformular Digi-Scout'!H53</f>
        <v>0</v>
      </c>
      <c r="AB2" s="20" t="e">
        <f>#REF!</f>
        <v>#REF!</v>
      </c>
      <c r="AC2" s="51" t="e">
        <f>#REF!</f>
        <v>#REF!</v>
      </c>
      <c r="AD2" s="54" t="e">
        <f>#REF!</f>
        <v>#REF!</v>
      </c>
      <c r="AE2" s="54" t="e">
        <f>#REF!</f>
        <v>#REF!</v>
      </c>
      <c r="AF2" s="23" t="e">
        <f>#REF!</f>
        <v>#REF!</v>
      </c>
      <c r="AG2" s="23" t="e">
        <f>#REF!</f>
        <v>#REF!</v>
      </c>
      <c r="AH2" s="53" t="e">
        <f>#REF!</f>
        <v>#REF!</v>
      </c>
      <c r="AI2" s="53" t="e">
        <f>#REF!</f>
        <v>#REF!</v>
      </c>
      <c r="AJ2" s="51">
        <f>'Anmeldeformular Digi-Scout'!M61</f>
        <v>0</v>
      </c>
      <c r="AK2" s="51" t="e">
        <f>'Anmeldeformular Digi-Scout'!#REF!</f>
        <v>#REF!</v>
      </c>
      <c r="AL2" s="51">
        <f>'Anmeldeformular Digi-Scout'!P61</f>
        <v>0</v>
      </c>
      <c r="AM2" s="51" t="e">
        <f>'Anmeldeformular Digi-Scout'!#REF!</f>
        <v>#REF!</v>
      </c>
      <c r="AN2" s="51" t="e">
        <f>'Anmeldeformular Digi-Scout'!#REF!</f>
        <v>#REF!</v>
      </c>
      <c r="AO2" s="51">
        <f>'Anmeldeformular Digi-Scout'!R76</f>
        <v>0</v>
      </c>
      <c r="AP2" s="51" t="e">
        <f>'Anmeldeformular Digi-Scout'!#REF!</f>
        <v>#REF!</v>
      </c>
      <c r="AQ2" s="51" t="e">
        <f>'Anmeldeformular Digi-Scout'!#REF!</f>
        <v>#REF!</v>
      </c>
      <c r="AR2" s="51" t="e">
        <f>'Anmeldeformular Digi-Scout'!#REF!</f>
        <v>#REF!</v>
      </c>
      <c r="AS2" s="51" t="e">
        <f>'Anmeldeformular Digi-Scout'!#REF!</f>
        <v>#REF!</v>
      </c>
      <c r="AT2" s="51" t="e">
        <f>'Anmeldeformular Digi-Scout'!#REF!</f>
        <v>#REF!</v>
      </c>
      <c r="AU2" s="51" t="e">
        <f>'Anmeldeformular Digi-Scout'!#REF!</f>
        <v>#REF!</v>
      </c>
      <c r="AV2" s="51" t="e">
        <f>AN2+AR2</f>
        <v>#REF!</v>
      </c>
      <c r="AW2" s="51" t="e">
        <f>AO2+AS2</f>
        <v>#REF!</v>
      </c>
      <c r="AX2" s="51" t="e">
        <f>AP2+AT2</f>
        <v>#REF!</v>
      </c>
      <c r="AY2" s="51" t="e">
        <f>AQ2+AU2</f>
        <v>#REF!</v>
      </c>
      <c r="AZ2" s="3" t="e">
        <f>SUM('Anmeldeformular Digi-Scout'!#REF!)</f>
        <v>#REF!</v>
      </c>
      <c r="BA2" s="3">
        <f>SUM('Anmeldeformular Digi-Scout'!R62:R74)</f>
        <v>0</v>
      </c>
      <c r="BB2" s="3" t="e">
        <f>SUM('Anmeldeformular Digi-Scout'!#REF!)</f>
        <v>#REF!</v>
      </c>
      <c r="BC2" s="3" t="e">
        <f>SUM('Anmeldeformular Digi-Scout'!#REF!)</f>
        <v>#REF!</v>
      </c>
    </row>
    <row r="3" spans="1:55" x14ac:dyDescent="0.2">
      <c r="AC3" s="3"/>
      <c r="AD3" s="3"/>
      <c r="AE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</row>
    <row r="5" spans="1:55" s="1" customFormat="1" ht="15.65" x14ac:dyDescent="0.25"/>
    <row r="6" spans="1:55" s="2" customFormat="1" x14ac:dyDescent="0.2"/>
    <row r="7" spans="1:55" s="2" customFormat="1" x14ac:dyDescent="0.2"/>
  </sheetData>
  <customSheetViews>
    <customSheetView guid="{EEA7A97B-E2BF-43AD-B211-D284BEE221A1}" state="hidden" showRuler="0" topLeftCell="C1">
      <selection activeCell="K2" sqref="K2"/>
      <pageMargins left="0.78740157499999996" right="0.78740157499999996" top="0.984251969" bottom="0.984251969" header="0.4921259845" footer="0.4921259845"/>
      <pageSetup paperSize="9" orientation="portrait" r:id="rId1"/>
      <headerFooter alignWithMargins="0"/>
    </customSheetView>
    <customSheetView guid="{04F5F062-CD85-4BE7-B897-A8C5C601EF7B}" state="hidden" showRuler="0" topLeftCell="C1">
      <selection activeCell="K2" sqref="K2"/>
      <pageMargins left="0.78740157499999996" right="0.78740157499999996" top="0.984251969" bottom="0.984251969" header="0.4921259845" footer="0.4921259845"/>
      <pageSetup paperSize="9" orientation="portrait" r:id="rId2"/>
      <headerFooter alignWithMargins="0"/>
    </customSheetView>
  </customSheetViews>
  <phoneticPr fontId="0" type="noConversion"/>
  <pageMargins left="0.78740157499999996" right="0.78740157499999996" top="0.984251969" bottom="0.984251969" header="0.4921259845" footer="0.4921259845"/>
  <pageSetup paperSize="9" orientation="portrait" r:id="rId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6"/>
  <dimension ref="A1:G70"/>
  <sheetViews>
    <sheetView workbookViewId="0">
      <selection activeCell="A66" sqref="A66"/>
    </sheetView>
  </sheetViews>
  <sheetFormatPr baseColWidth="10" defaultRowHeight="12.9" x14ac:dyDescent="0.2"/>
  <cols>
    <col min="1" max="1" width="41.125" style="2" customWidth="1"/>
    <col min="2" max="2" width="15.625" style="29" customWidth="1"/>
    <col min="3" max="3" width="31.625" style="2" customWidth="1"/>
    <col min="4" max="4" width="7.75" customWidth="1"/>
    <col min="5" max="5" width="31" customWidth="1"/>
    <col min="6" max="6" width="16.125" customWidth="1"/>
    <col min="7" max="7" width="28.875" customWidth="1"/>
    <col min="8" max="8" width="8.375" customWidth="1"/>
  </cols>
  <sheetData>
    <row r="1" spans="1:4" ht="27.85" thickBot="1" x14ac:dyDescent="0.45">
      <c r="A1" s="584" t="s">
        <v>579</v>
      </c>
      <c r="B1" s="584"/>
      <c r="C1" s="584"/>
      <c r="D1" s="584"/>
    </row>
    <row r="2" spans="1:4" s="4" customFormat="1" ht="21.1" x14ac:dyDescent="0.35">
      <c r="A2" s="107" t="s">
        <v>208</v>
      </c>
      <c r="B2" s="108"/>
      <c r="C2" s="107" t="s">
        <v>210</v>
      </c>
      <c r="D2" s="106"/>
    </row>
    <row r="3" spans="1:4" ht="13.6" x14ac:dyDescent="0.25">
      <c r="A3" s="101" t="s">
        <v>880</v>
      </c>
      <c r="B3" s="102"/>
      <c r="C3" s="101" t="s">
        <v>209</v>
      </c>
      <c r="D3" s="104"/>
    </row>
    <row r="4" spans="1:4" x14ac:dyDescent="0.2">
      <c r="A4" s="103" t="s">
        <v>246</v>
      </c>
      <c r="B4" s="115" t="str">
        <f>IF(LEN(Tname)&gt;0,"ok","fehlt")</f>
        <v>fehlt</v>
      </c>
      <c r="C4" s="103" t="s">
        <v>163</v>
      </c>
      <c r="D4" s="115" t="str">
        <f>IF(LEN(Ptitel)&gt;0,"ok","fehlt")</f>
        <v>fehlt</v>
      </c>
    </row>
    <row r="5" spans="1:4" x14ac:dyDescent="0.2">
      <c r="A5" s="103" t="s">
        <v>90</v>
      </c>
      <c r="B5" s="115" t="str">
        <f>IF(LEN(Tstraße)&gt;0,"ok","fehlt")</f>
        <v>fehlt</v>
      </c>
      <c r="C5" s="103" t="s">
        <v>52</v>
      </c>
      <c r="D5" s="115" t="str">
        <f>IF(Beginn&gt;1,"ok","fehlt")</f>
        <v>fehlt</v>
      </c>
    </row>
    <row r="6" spans="1:4" x14ac:dyDescent="0.2">
      <c r="A6" s="103" t="s">
        <v>39</v>
      </c>
      <c r="B6" s="115" t="str">
        <f>IF(LEN(Tplz)&gt;0,"ok","fehlt")</f>
        <v>fehlt</v>
      </c>
      <c r="C6" s="103" t="s">
        <v>53</v>
      </c>
      <c r="D6" s="115" t="str">
        <f>IF(Ende&gt;1,"ok","fehlt")</f>
        <v>fehlt</v>
      </c>
    </row>
    <row r="7" spans="1:4" ht="13.6" x14ac:dyDescent="0.25">
      <c r="A7" s="103" t="s">
        <v>40</v>
      </c>
      <c r="B7" s="115" t="str">
        <f>IF(LEN(Tort)&gt;0,"ok","fehlt")</f>
        <v>fehlt</v>
      </c>
      <c r="C7" s="101" t="s">
        <v>43</v>
      </c>
      <c r="D7" s="115"/>
    </row>
    <row r="8" spans="1:4" x14ac:dyDescent="0.2">
      <c r="A8" s="103" t="s">
        <v>49</v>
      </c>
      <c r="B8" s="115" t="str">
        <f>IF(LEN(Ttel)&gt;0,"ok","fehlt")</f>
        <v>fehlt</v>
      </c>
      <c r="C8" s="103" t="s">
        <v>519</v>
      </c>
      <c r="D8" s="115" t="str">
        <f>IF(edwdAuswahl&gt;0,"ok","fehlt")</f>
        <v>ok</v>
      </c>
    </row>
    <row r="9" spans="1:4" ht="17.350000000000001" customHeight="1" x14ac:dyDescent="0.25">
      <c r="A9" s="103" t="s">
        <v>50</v>
      </c>
      <c r="B9" s="115" t="str">
        <f>IF(LEN(Temail)&gt;0,"ok","fehlt")</f>
        <v>fehlt</v>
      </c>
      <c r="C9" s="101" t="s">
        <v>109</v>
      </c>
      <c r="D9" s="115"/>
    </row>
    <row r="10" spans="1:4" x14ac:dyDescent="0.2">
      <c r="C10" s="103" t="s">
        <v>267</v>
      </c>
      <c r="D10" s="115" t="str">
        <f>IF(GKAuswahl&gt;1,"ok","fehlt")</f>
        <v>fehlt</v>
      </c>
    </row>
    <row r="11" spans="1:4" ht="27.2" x14ac:dyDescent="0.25">
      <c r="A11" s="101" t="s">
        <v>205</v>
      </c>
      <c r="B11" s="115"/>
      <c r="C11" s="101" t="s">
        <v>882</v>
      </c>
      <c r="D11" s="115"/>
    </row>
    <row r="12" spans="1:4" x14ac:dyDescent="0.2">
      <c r="A12" s="103" t="s">
        <v>48</v>
      </c>
      <c r="B12" s="115" t="str">
        <f>IF(LEN(ltganrede)&gt;0,"ok","fehlt")</f>
        <v>fehlt</v>
      </c>
      <c r="C12" s="103"/>
      <c r="D12" s="115"/>
    </row>
    <row r="13" spans="1:4" x14ac:dyDescent="0.2">
      <c r="A13" s="103" t="s">
        <v>46</v>
      </c>
      <c r="B13" s="115" t="str">
        <f>IF(LEN(ltgname)&gt;0,"ok","fehlt")</f>
        <v>fehlt</v>
      </c>
      <c r="C13" s="134" t="s">
        <v>876</v>
      </c>
      <c r="D13" s="115" t="str">
        <f ca="1">IF(LEFT(Aktion,5)="Bitte","fehlt","ok")</f>
        <v>ok</v>
      </c>
    </row>
    <row r="14" spans="1:4" x14ac:dyDescent="0.2">
      <c r="A14" s="103" t="s">
        <v>95</v>
      </c>
      <c r="B14" s="115" t="str">
        <f>IF(LEN(ltgvorname)&gt;0,"ok","fehlt")</f>
        <v>fehlt</v>
      </c>
      <c r="C14" s="134" t="s">
        <v>727</v>
      </c>
      <c r="D14" s="115" t="str">
        <f ca="1">IF(LEFT(_xlfn.SINGLE(Fansatz),5)="Bitte","fehlt","ok")</f>
        <v>ok</v>
      </c>
    </row>
    <row r="15" spans="1:4" ht="13.6" x14ac:dyDescent="0.25">
      <c r="A15" s="101" t="s">
        <v>339</v>
      </c>
      <c r="B15" s="115"/>
      <c r="C15" s="103"/>
      <c r="D15" s="115"/>
    </row>
    <row r="16" spans="1:4" x14ac:dyDescent="0.2">
      <c r="A16" s="105" t="s">
        <v>48</v>
      </c>
      <c r="B16" s="115" t="str">
        <f>IF(LEN(Anspranrede)&gt;0,"ok","fehlt")</f>
        <v>fehlt</v>
      </c>
      <c r="C16" s="103" t="s">
        <v>47</v>
      </c>
      <c r="D16" s="115" t="str">
        <f>IF(ZGauswahl&gt;1,"ok","fehlt")</f>
        <v>fehlt</v>
      </c>
    </row>
    <row r="17" spans="1:4" ht="13.6" x14ac:dyDescent="0.25">
      <c r="A17" s="105" t="s">
        <v>46</v>
      </c>
      <c r="B17" s="115" t="str">
        <f>IF(LEN(Ansprname)&gt;0,"ok","fehlt")</f>
        <v>fehlt</v>
      </c>
      <c r="C17" s="101" t="s">
        <v>135</v>
      </c>
      <c r="D17" s="115"/>
    </row>
    <row r="18" spans="1:4" x14ac:dyDescent="0.2">
      <c r="A18" s="105" t="s">
        <v>95</v>
      </c>
      <c r="B18" s="115" t="str">
        <f>IF(LEN(Ansprvorname)&gt;0,"ok","fehlt")</f>
        <v>fehlt</v>
      </c>
      <c r="C18" s="103" t="s">
        <v>341</v>
      </c>
      <c r="D18" s="115" t="str">
        <f>IF(LEN(TNpl)&gt;0,"ok","fehlt")</f>
        <v>fehlt</v>
      </c>
    </row>
    <row r="19" spans="1:4" x14ac:dyDescent="0.2">
      <c r="A19" s="105" t="s">
        <v>192</v>
      </c>
      <c r="B19" s="115" t="str">
        <f>IF(LEN(ansprtel)&gt;0,"ok","fehlt")</f>
        <v>fehlt</v>
      </c>
      <c r="C19" s="103" t="s">
        <v>340</v>
      </c>
      <c r="D19" s="115" t="str">
        <f>IF(LEN(TNanz)&gt;0,"ok","fehlt")</f>
        <v>fehlt</v>
      </c>
    </row>
    <row r="20" spans="1:4" x14ac:dyDescent="0.2">
      <c r="A20" s="105" t="s">
        <v>50</v>
      </c>
      <c r="B20" s="115" t="str">
        <f>IF(LEN(ansprmail)&gt;0,"ok","fehlt")</f>
        <v>fehlt</v>
      </c>
      <c r="C20" s="103" t="s">
        <v>45</v>
      </c>
      <c r="D20" s="115" t="str">
        <f>IF(LEN(TNwbl)&gt;0,"ok","fehlt")</f>
        <v>fehlt</v>
      </c>
    </row>
    <row r="21" spans="1:4" ht="13.6" x14ac:dyDescent="0.25">
      <c r="A21" s="101" t="s">
        <v>206</v>
      </c>
      <c r="B21" s="115"/>
      <c r="C21" s="103" t="s">
        <v>44</v>
      </c>
      <c r="D21" s="115" t="str">
        <f>IF(LEN(TNml)&gt;0,"ok","fehlt")</f>
        <v>fehlt</v>
      </c>
    </row>
    <row r="22" spans="1:4" x14ac:dyDescent="0.2">
      <c r="A22" s="105" t="s">
        <v>267</v>
      </c>
      <c r="B22" s="115" t="str">
        <f>IF(Akauswahl&gt;0,"ok","fehlt")</f>
        <v>fehlt</v>
      </c>
      <c r="C22" s="134" t="s">
        <v>875</v>
      </c>
      <c r="D22" s="115" t="str">
        <f>IF(LEN(TNnbinär)&gt;0,"ok","fehlt")</f>
        <v>fehlt</v>
      </c>
    </row>
    <row r="23" spans="1:4" x14ac:dyDescent="0.2">
      <c r="A23" s="146" t="s">
        <v>930</v>
      </c>
      <c r="B23" s="187" t="str">
        <f>IF(Chartaauswahl=TRUE,"ok","fehlt")</f>
        <v>ok</v>
      </c>
      <c r="C23" s="146" t="s">
        <v>1011</v>
      </c>
      <c r="D23" s="115" t="str">
        <f>IF(TNrlpauswahl&gt;0,"ok","fehlt")</f>
        <v>fehlt</v>
      </c>
    </row>
    <row r="24" spans="1:4" ht="17.5" customHeight="1" x14ac:dyDescent="0.35">
      <c r="A24" s="167" t="s">
        <v>211</v>
      </c>
      <c r="B24" s="168"/>
      <c r="D24" s="115"/>
    </row>
    <row r="25" spans="1:4" ht="13.6" x14ac:dyDescent="0.25">
      <c r="A25" s="165" t="s">
        <v>96</v>
      </c>
      <c r="B25" s="169"/>
      <c r="D25" s="151"/>
    </row>
    <row r="26" spans="1:4" x14ac:dyDescent="0.2">
      <c r="A26" s="110" t="s">
        <v>76</v>
      </c>
      <c r="B26" s="169" t="str">
        <f>IF(kostges&gt;0,"ok","fehlt")</f>
        <v>fehlt</v>
      </c>
      <c r="D26" s="151"/>
    </row>
    <row r="27" spans="1:4" ht="14.95" customHeight="1" thickBot="1" x14ac:dyDescent="0.25">
      <c r="A27" s="163" t="s">
        <v>881</v>
      </c>
      <c r="B27" s="169" t="e">
        <f>IF(esfges&gt;0,"ok","fehlt")</f>
        <v>#REF!</v>
      </c>
      <c r="C27" s="120"/>
      <c r="D27" s="115"/>
    </row>
    <row r="28" spans="1:4" ht="18.7" customHeight="1" x14ac:dyDescent="0.35">
      <c r="A28" s="165" t="s">
        <v>522</v>
      </c>
      <c r="B28" s="169"/>
      <c r="C28" s="121" t="s">
        <v>212</v>
      </c>
      <c r="D28" s="109"/>
    </row>
    <row r="29" spans="1:4" ht="13.6" x14ac:dyDescent="0.25">
      <c r="A29" s="110" t="s">
        <v>578</v>
      </c>
      <c r="B29" s="162" t="str">
        <f>IF('Anmeldeformular Digi-Scout'!M62=0,"nicht erforderlich",IF(LEN('Anmeldeformular Digi-Scout'!#REF!)=0,"fehlt","ok"))</f>
        <v>nicht erforderlich</v>
      </c>
      <c r="C29" s="40" t="s">
        <v>213</v>
      </c>
      <c r="D29" s="102"/>
    </row>
    <row r="30" spans="1:4" ht="18.7" customHeight="1" x14ac:dyDescent="0.2">
      <c r="A30" s="163" t="s">
        <v>775</v>
      </c>
      <c r="B30" s="162" t="str">
        <f>IF('Anmeldeformular Digi-Scout'!M62=0,"nicht erforderlich",IF(LEN('Anmeldeformular Digi-Scout'!#REF!)=0,"fehlt","ok"))</f>
        <v>nicht erforderlich</v>
      </c>
      <c r="C30" s="146" t="s">
        <v>709</v>
      </c>
      <c r="D30" s="116" t="str">
        <f>IF(LEN(Bedarf)&gt;0,"ok","fehlt")</f>
        <v>fehlt</v>
      </c>
    </row>
    <row r="31" spans="1:4" ht="17.350000000000001" customHeight="1" x14ac:dyDescent="0.2">
      <c r="A31" s="163" t="s">
        <v>776</v>
      </c>
      <c r="B31" s="162" t="str">
        <f>IF('Anmeldeformular Digi-Scout'!M62=0,"nicht erforderlich",IF(LEN('Anmeldeformular Digi-Scout'!#REF!)=0,"fehlt","ok"))</f>
        <v>nicht erforderlich</v>
      </c>
      <c r="C31" s="146" t="s">
        <v>715</v>
      </c>
      <c r="D31" s="116" t="str">
        <f>IF(LEN(Zielvorg)&gt;0,"ok","fehlt")</f>
        <v>fehlt</v>
      </c>
    </row>
    <row r="32" spans="1:4" ht="25.85" x14ac:dyDescent="0.2">
      <c r="A32" s="163" t="s">
        <v>911</v>
      </c>
      <c r="B32" s="162" t="str">
        <f>IF('Anmeldeformular Digi-Scout'!M63=0,"nicht erforderlich",IF(LEN('Anmeldeformular Digi-Scout'!#REF!)=0,"fehlt","ok"))</f>
        <v>nicht erforderlich</v>
      </c>
      <c r="C32" s="146" t="s">
        <v>716</v>
      </c>
      <c r="D32" s="116" t="str">
        <f>IF(LEN(Struktur)&gt;0,"ok","fehlt")</f>
        <v>fehlt</v>
      </c>
    </row>
    <row r="33" spans="1:7" ht="25.85" x14ac:dyDescent="0.2">
      <c r="A33" s="163" t="s">
        <v>912</v>
      </c>
      <c r="B33" s="162" t="str">
        <f>IF('Anmeldeformular Digi-Scout'!M63=0,"nicht erforderlich",IF(LEN('Anmeldeformular Digi-Scout'!#REF!)=0,"fehlt","ok"))</f>
        <v>nicht erforderlich</v>
      </c>
      <c r="C33" s="146" t="s">
        <v>717</v>
      </c>
      <c r="D33" s="116" t="str">
        <f>IF(LEN(Indikator)&gt;0,"ok","fehlt")</f>
        <v>fehlt</v>
      </c>
    </row>
    <row r="34" spans="1:7" x14ac:dyDescent="0.2">
      <c r="A34" s="163" t="s">
        <v>913</v>
      </c>
      <c r="B34" s="162" t="str">
        <f>IF('Anmeldeformular Digi-Scout'!M63=0,"nicht erforderlich",IF(LEN('Anmeldeformular Digi-Scout'!#REF!)=0,"fehlt","ok"))</f>
        <v>nicht erforderlich</v>
      </c>
      <c r="C34" s="146" t="s">
        <v>177</v>
      </c>
      <c r="D34" s="116" t="str">
        <f>IF(LEN(Koop)&gt;0,"ok","fehlt")</f>
        <v>fehlt</v>
      </c>
    </row>
    <row r="35" spans="1:7" ht="28.2" customHeight="1" x14ac:dyDescent="0.2">
      <c r="A35" s="163" t="s">
        <v>899</v>
      </c>
      <c r="B35" s="162" t="str">
        <f>IF('Anmeldeformular Digi-Scout'!M64=0,"nicht erforderlich",IF(LEN('Anmeldeformular Digi-Scout'!#REF!)=0,"fehlt","ok"))</f>
        <v>nicht erforderlich</v>
      </c>
      <c r="C35" s="146"/>
      <c r="D35" s="116"/>
    </row>
    <row r="36" spans="1:7" ht="17.350000000000001" customHeight="1" x14ac:dyDescent="0.2">
      <c r="A36" s="163" t="s">
        <v>900</v>
      </c>
      <c r="B36" s="162" t="str">
        <f>IF('Anmeldeformular Digi-Scout'!M64=0,"nicht erforderlich",IF(LEN('Anmeldeformular Digi-Scout'!#REF!)=0,"fehlt","ok"))</f>
        <v>nicht erforderlich</v>
      </c>
      <c r="D36" s="116"/>
    </row>
    <row r="37" spans="1:7" x14ac:dyDescent="0.2">
      <c r="A37" s="163" t="s">
        <v>909</v>
      </c>
      <c r="B37" s="162" t="str">
        <f>IF('Anmeldeformular Digi-Scout'!M64=0,"nicht erforderlich",IF(LEN('Anmeldeformular Digi-Scout'!#REF!)=0,"fehlt","ok"))</f>
        <v>nicht erforderlich</v>
      </c>
      <c r="D37" s="116"/>
    </row>
    <row r="38" spans="1:7" ht="27.2" x14ac:dyDescent="0.25">
      <c r="A38" s="163" t="s">
        <v>862</v>
      </c>
      <c r="B38" s="162" t="str">
        <f>IF('Anmeldeformular Digi-Scout'!M65=0,"nicht erforderlich",IF(LEN('Anmeldeformular Digi-Scout'!H91)=0,"fehlt","ok"))</f>
        <v>nicht erforderlich</v>
      </c>
      <c r="C38" s="40" t="s">
        <v>945</v>
      </c>
      <c r="D38" s="116"/>
    </row>
    <row r="39" spans="1:7" x14ac:dyDescent="0.2">
      <c r="A39" s="163" t="s">
        <v>863</v>
      </c>
      <c r="B39" s="162" t="str">
        <f>IF('Anmeldeformular Digi-Scout'!M65=0,"nicht erforderlich",IF(LEN('Anmeldeformular Digi-Scout'!#REF!)=0,"fehlt","ok"))</f>
        <v>nicht erforderlich</v>
      </c>
      <c r="C39" s="146" t="s">
        <v>946</v>
      </c>
      <c r="D39" s="116" t="str">
        <f>IF(Gleichstellungsauswahl&gt;0,"ok","fehlt")</f>
        <v>ok</v>
      </c>
    </row>
    <row r="40" spans="1:7" x14ac:dyDescent="0.2">
      <c r="A40" s="163" t="s">
        <v>910</v>
      </c>
      <c r="B40" s="162" t="str">
        <f>IF('Anmeldeformular Digi-Scout'!M65=0,"nicht erforderlich",IF(LEN('Anmeldeformular Digi-Scout'!V91)=0,"fehlt","ok"))</f>
        <v>nicht erforderlich</v>
      </c>
      <c r="C40" s="2" t="s">
        <v>947</v>
      </c>
      <c r="D40" s="116" t="str">
        <f>IF(Nichtdiskriminierungsauswahl&gt;0,"ok","fehlt")</f>
        <v>ok</v>
      </c>
    </row>
    <row r="41" spans="1:7" x14ac:dyDescent="0.2">
      <c r="A41" s="163" t="s">
        <v>864</v>
      </c>
      <c r="B41" s="162" t="str">
        <f>IF('Anmeldeformular Digi-Scout'!M66=0,"nicht erforderlich",IF(LEN('Anmeldeformular Digi-Scout'!#REF!)=0,"fehlt","ok"))</f>
        <v>nicht erforderlich</v>
      </c>
      <c r="C41" s="2" t="s">
        <v>939</v>
      </c>
      <c r="D41" s="116" t="str">
        <f>IF(Transnationalauswahl&gt;0,"ok","fehlt")</f>
        <v>ok</v>
      </c>
    </row>
    <row r="42" spans="1:7" x14ac:dyDescent="0.2">
      <c r="A42" s="163" t="s">
        <v>865</v>
      </c>
      <c r="B42" s="162" t="str">
        <f>IF('Anmeldeformular Digi-Scout'!M66=0,"nicht erforderlich",IF(LEN('Anmeldeformular Digi-Scout'!#REF!)=0,"fehlt","ok"))</f>
        <v>nicht erforderlich</v>
      </c>
      <c r="C42" s="2" t="s">
        <v>940</v>
      </c>
      <c r="D42" s="116" t="str">
        <f>IF(Nachhaltigkeitsauswahl&gt;0,"ok","fehlt")</f>
        <v>fehlt</v>
      </c>
    </row>
    <row r="43" spans="1:7" x14ac:dyDescent="0.2">
      <c r="A43" s="163" t="s">
        <v>908</v>
      </c>
      <c r="B43" s="162" t="str">
        <f>IF('Anmeldeformular Digi-Scout'!M66=0,"nicht erforderlich",IF(LEN('Anmeldeformular Digi-Scout'!#REF!)=0,"fehlt","ok"))</f>
        <v>nicht erforderlich</v>
      </c>
      <c r="D43" s="116"/>
      <c r="G43" s="2"/>
    </row>
    <row r="44" spans="1:7" x14ac:dyDescent="0.2">
      <c r="A44" s="163" t="s">
        <v>901</v>
      </c>
      <c r="B44" s="162" t="str">
        <f>IF('Anmeldeformular Digi-Scout'!M67=0,"nicht erforderlich",IF(LEN('Anmeldeformular Digi-Scout'!#REF!)=0,"fehlt","ok"))</f>
        <v>nicht erforderlich</v>
      </c>
      <c r="C44" s="2" t="s">
        <v>520</v>
      </c>
      <c r="D44" s="116" t="e">
        <f>IF(LEN(Querschnittsziele)&gt;0,"ok","fehlt")</f>
        <v>#REF!</v>
      </c>
    </row>
    <row r="45" spans="1:7" x14ac:dyDescent="0.2">
      <c r="A45" s="163" t="s">
        <v>902</v>
      </c>
      <c r="B45" s="162" t="str">
        <f>IF('Anmeldeformular Digi-Scout'!M67=0,"nicht erforderlich",IF(LEN('Anmeldeformular Digi-Scout'!#REF!)=0,"fehlt","ok"))</f>
        <v>nicht erforderlich</v>
      </c>
      <c r="C45" s="146" t="s">
        <v>953</v>
      </c>
      <c r="D45" s="116" t="str">
        <f>IF(Entschuldung&gt;0,"ok","fehlt")</f>
        <v>ok</v>
      </c>
    </row>
    <row r="46" spans="1:7" ht="13.6" thickBot="1" x14ac:dyDescent="0.25">
      <c r="A46" s="163" t="s">
        <v>903</v>
      </c>
      <c r="B46" s="162" t="str">
        <f>IF('Anmeldeformular Digi-Scout'!M67=0,"nicht erforderlich",IF(LEN('Anmeldeformular Digi-Scout'!#REF!)=0,"fehlt","ok"))</f>
        <v>nicht erforderlich</v>
      </c>
      <c r="C46" s="120" t="s">
        <v>521</v>
      </c>
      <c r="D46" s="117" t="str">
        <f>IF(EuropaIch&gt;0,"ok","fehlt")</f>
        <v>ok</v>
      </c>
    </row>
    <row r="47" spans="1:7" x14ac:dyDescent="0.2">
      <c r="A47" s="163" t="s">
        <v>741</v>
      </c>
      <c r="B47" s="162" t="str">
        <f>IF('Anmeldeformular Digi-Scout'!M68=0,"nicht erforderlich",IF(LEN('Anmeldeformular Digi-Scout'!#REF!)=0,"fehlt","ok"))</f>
        <v>nicht erforderlich</v>
      </c>
    </row>
    <row r="48" spans="1:7" x14ac:dyDescent="0.2">
      <c r="A48" s="163" t="s">
        <v>779</v>
      </c>
      <c r="B48" s="162" t="str">
        <f>IF('Anmeldeformular Digi-Scout'!M68=0,"nicht erforderlich",IF(LEN('Anmeldeformular Digi-Scout'!#REF!)=0,"fehlt","ok"))</f>
        <v>nicht erforderlich</v>
      </c>
      <c r="C48" s="586">
        <f>Tname</f>
        <v>0</v>
      </c>
      <c r="D48" s="586"/>
    </row>
    <row r="49" spans="1:4" x14ac:dyDescent="0.2">
      <c r="A49" s="163" t="s">
        <v>905</v>
      </c>
      <c r="B49" s="162" t="str">
        <f>IF('Anmeldeformular Digi-Scout'!M68=0,"nicht erforderlich",IF(LEN('Anmeldeformular Digi-Scout'!#REF!)=0,"fehlt","ok"))</f>
        <v>nicht erforderlich</v>
      </c>
      <c r="C49" s="585">
        <f>Ptitel</f>
        <v>0</v>
      </c>
      <c r="D49" s="585"/>
    </row>
    <row r="50" spans="1:4" x14ac:dyDescent="0.2">
      <c r="A50" s="163" t="s">
        <v>866</v>
      </c>
      <c r="B50" s="162" t="str">
        <f>IF('Anmeldeformular Digi-Scout'!M69=0,"nicht erforderlich",IF(LEN('Anmeldeformular Digi-Scout'!#REF!)=0,"fehlt","ok"))</f>
        <v>nicht erforderlich</v>
      </c>
      <c r="C50" s="585"/>
      <c r="D50" s="585"/>
    </row>
    <row r="51" spans="1:4" x14ac:dyDescent="0.2">
      <c r="A51" s="163" t="s">
        <v>867</v>
      </c>
      <c r="B51" s="162" t="str">
        <f>IF('Anmeldeformular Digi-Scout'!M69=0,"nicht erforderlich",IF(LEN('Anmeldeformular Digi-Scout'!#REF!)=0,"fehlt","ok"))</f>
        <v>nicht erforderlich</v>
      </c>
    </row>
    <row r="52" spans="1:4" x14ac:dyDescent="0.2">
      <c r="A52" s="163" t="s">
        <v>904</v>
      </c>
      <c r="B52" s="162" t="str">
        <f>IF('Anmeldeformular Digi-Scout'!M69=0,"nicht erforderlich",IF(LEN('Anmeldeformular Digi-Scout'!#REF!)=0,"fehlt","ok"))</f>
        <v>nicht erforderlich</v>
      </c>
      <c r="C52" s="586"/>
      <c r="D52" s="586"/>
    </row>
    <row r="53" spans="1:4" x14ac:dyDescent="0.2">
      <c r="A53" s="163" t="s">
        <v>706</v>
      </c>
      <c r="B53" s="162" t="str">
        <f>IF('Anmeldeformular Digi-Scout'!M70=0,"nicht erforderlich",IF(LEN('Anmeldeformular Digi-Scout'!#REF!)=0,"fehlt","ok"))</f>
        <v>nicht erforderlich</v>
      </c>
    </row>
    <row r="54" spans="1:4" x14ac:dyDescent="0.2">
      <c r="A54" s="163" t="s">
        <v>780</v>
      </c>
      <c r="B54" s="162" t="str">
        <f>IF('Anmeldeformular Digi-Scout'!M70=0,"nicht erforderlich",IF(LEN('Anmeldeformular Digi-Scout'!#REF!)=0,"fehlt","ok"))</f>
        <v>nicht erforderlich</v>
      </c>
      <c r="C54" s="462"/>
    </row>
    <row r="55" spans="1:4" x14ac:dyDescent="0.2">
      <c r="A55" s="163" t="s">
        <v>906</v>
      </c>
      <c r="B55" s="162" t="str">
        <f>IF('Anmeldeformular Digi-Scout'!M70=0,"nicht erforderlich",IF(LEN('Anmeldeformular Digi-Scout'!#REF!)=0,"fehlt","ok"))</f>
        <v>nicht erforderlich</v>
      </c>
      <c r="C55" s="462"/>
    </row>
    <row r="56" spans="1:4" x14ac:dyDescent="0.2">
      <c r="A56" s="163" t="s">
        <v>705</v>
      </c>
      <c r="B56" s="162" t="str">
        <f>IF('Anmeldeformular Digi-Scout'!M71=0,"nicht erforderlich",IF(LEN('Anmeldeformular Digi-Scout'!#REF!)=0,"fehlt","ok"))</f>
        <v>nicht erforderlich</v>
      </c>
    </row>
    <row r="57" spans="1:4" x14ac:dyDescent="0.2">
      <c r="A57" s="163" t="s">
        <v>781</v>
      </c>
      <c r="B57" s="162" t="str">
        <f>IF('Anmeldeformular Digi-Scout'!M71=0,"nicht erforderlich",IF(LEN('Anmeldeformular Digi-Scout'!#REF!)=0,"fehlt","ok"))</f>
        <v>nicht erforderlich</v>
      </c>
    </row>
    <row r="58" spans="1:4" x14ac:dyDescent="0.2">
      <c r="A58" s="163" t="s">
        <v>907</v>
      </c>
      <c r="B58" s="162" t="str">
        <f>IF('Anmeldeformular Digi-Scout'!M71=0,"nicht erforderlich",IF(LEN('Anmeldeformular Digi-Scout'!#REF!)=0,"fehlt","ok"))</f>
        <v>nicht erforderlich</v>
      </c>
    </row>
    <row r="59" spans="1:4" x14ac:dyDescent="0.2">
      <c r="A59" s="163" t="s">
        <v>742</v>
      </c>
      <c r="B59" s="162" t="str">
        <f>IF('Anmeldeformular Digi-Scout'!M72=0,"nicht erforderlich",IF(LEN('Anmeldeformular Digi-Scout'!H92)=0,"fehlt","ok"))</f>
        <v>nicht erforderlich</v>
      </c>
    </row>
    <row r="60" spans="1:4" x14ac:dyDescent="0.2">
      <c r="A60" s="163" t="s">
        <v>782</v>
      </c>
      <c r="B60" s="162" t="str">
        <f>IF('Anmeldeformular Digi-Scout'!M72=0,"nicht erforderlich",IF(LEN('Anmeldeformular Digi-Scout'!#REF!)=0,"fehlt","ok"))</f>
        <v>nicht erforderlich</v>
      </c>
    </row>
    <row r="61" spans="1:4" x14ac:dyDescent="0.2">
      <c r="A61" s="163" t="s">
        <v>887</v>
      </c>
      <c r="B61" s="162" t="str">
        <f>IF('Anmeldeformular Digi-Scout'!M72=0,"nicht erforderlich",IF(LEN('Anmeldeformular Digi-Scout'!V92)=0,"fehlt","ok"))</f>
        <v>nicht erforderlich</v>
      </c>
    </row>
    <row r="62" spans="1:4" x14ac:dyDescent="0.2">
      <c r="A62" s="163" t="s">
        <v>707</v>
      </c>
      <c r="B62" s="162" t="str">
        <f>IF('Anmeldeformular Digi-Scout'!M73=0,"nicht erforderlich",IF(LEN('Anmeldeformular Digi-Scout'!H93)=0,"fehlt","ok"))</f>
        <v>nicht erforderlich</v>
      </c>
    </row>
    <row r="63" spans="1:4" ht="14.95" customHeight="1" x14ac:dyDescent="0.2">
      <c r="A63" s="163" t="s">
        <v>783</v>
      </c>
      <c r="B63" s="162" t="str">
        <f>IF('Anmeldeformular Digi-Scout'!M73=0,"nicht erforderlich",IF(LEN('Anmeldeformular Digi-Scout'!#REF!)=0,"fehlt","ok"))</f>
        <v>nicht erforderlich</v>
      </c>
    </row>
    <row r="64" spans="1:4" x14ac:dyDescent="0.2">
      <c r="A64" s="163" t="s">
        <v>888</v>
      </c>
      <c r="B64" s="162" t="str">
        <f>IF('Anmeldeformular Digi-Scout'!M73=0,"nicht erforderlich",IF(LEN('Anmeldeformular Digi-Scout'!V93)=0,"fehlt","ok"))</f>
        <v>nicht erforderlich</v>
      </c>
    </row>
    <row r="65" spans="1:2" x14ac:dyDescent="0.2">
      <c r="A65" s="163" t="s">
        <v>743</v>
      </c>
      <c r="B65" s="162" t="str">
        <f>IF('Anmeldeformular Digi-Scout'!M75=0,"nicht erforderlich",IF(LEN('Anmeldeformular Digi-Scout'!H94)=0,"fehlt","ok"))</f>
        <v>nicht erforderlich</v>
      </c>
    </row>
    <row r="66" spans="1:2" ht="27.7" customHeight="1" x14ac:dyDescent="0.2">
      <c r="A66" s="163" t="s">
        <v>785</v>
      </c>
      <c r="B66" s="162" t="str">
        <f>IF('Anmeldeformular Digi-Scout'!M75=0,"nicht erforderlich",IF(LEN('Anmeldeformular Digi-Scout'!#REF!)=0,"fehlt","ok"))</f>
        <v>nicht erforderlich</v>
      </c>
    </row>
    <row r="67" spans="1:2" x14ac:dyDescent="0.2">
      <c r="A67" s="164" t="s">
        <v>777</v>
      </c>
      <c r="B67" s="162" t="str">
        <f>IF('Anmeldeformular Digi-Scout'!M75=0,"nicht erforderlich",IF(LEN('Anmeldeformular Digi-Scout'!V94)=0,"fehlt","ok"))</f>
        <v>nicht erforderlich</v>
      </c>
    </row>
    <row r="68" spans="1:2" x14ac:dyDescent="0.2">
      <c r="A68" s="163" t="s">
        <v>786</v>
      </c>
      <c r="B68" s="162" t="str">
        <f>IF('Anmeldeformular Digi-Scout'!M79=0,"nicht erforderlich",IF(LEN('Anmeldeformular Digi-Scout'!H95)=0,"fehlt","ok"))</f>
        <v>nicht erforderlich</v>
      </c>
    </row>
    <row r="69" spans="1:2" x14ac:dyDescent="0.2">
      <c r="A69" s="163" t="s">
        <v>784</v>
      </c>
      <c r="B69" s="162" t="str">
        <f>IF('Anmeldeformular Digi-Scout'!M79=0,"nicht erforderlich",IF(LEN('Anmeldeformular Digi-Scout'!#REF!)=0,"fehlt","ok"))</f>
        <v>nicht erforderlich</v>
      </c>
    </row>
    <row r="70" spans="1:2" x14ac:dyDescent="0.2">
      <c r="A70" s="166" t="s">
        <v>778</v>
      </c>
      <c r="B70" s="170" t="str">
        <f>IF('Anmeldeformular Digi-Scout'!M79=0,"nicht erforderlich",IF(LEN('Anmeldeformular Digi-Scout'!V95)=0,"fehlt","ok"))</f>
        <v>nicht erforderlich</v>
      </c>
    </row>
  </sheetData>
  <sheetProtection algorithmName="SHA-512" hashValue="5zKI0TzJji7rNFfRWwqIFrJazWZI21U08RJDYcw+u0mQhHbfAC9tYPwY/s/6zP/pUbVMu/yaEgMZ0865eCIBQA==" saltValue="CTFtv0Dru9jkTpNucm/JqQ==" spinCount="100000" sheet="1" selectLockedCells="1" selectUnlockedCells="1"/>
  <customSheetViews>
    <customSheetView guid="{EEA7A97B-E2BF-43AD-B211-D284BEE221A1}" showRuler="0">
      <selection activeCell="B7" sqref="B7"/>
      <pageMargins left="0.78740157499999996" right="0.78740157499999996" top="0.984251969" bottom="0.984251969" header="0.4921259845" footer="0.4921259845"/>
      <headerFooter alignWithMargins="0"/>
    </customSheetView>
    <customSheetView guid="{04F5F062-CD85-4BE7-B897-A8C5C601EF7B}" showRuler="0">
      <selection activeCell="B7" sqref="B7"/>
      <pageMargins left="0.78740157499999996" right="0.78740157499999996" top="0.984251969" bottom="0.984251969" header="0.4921259845" footer="0.4921259845"/>
      <headerFooter alignWithMargins="0"/>
    </customSheetView>
  </customSheetViews>
  <mergeCells count="5">
    <mergeCell ref="A1:D1"/>
    <mergeCell ref="C54:C55"/>
    <mergeCell ref="C49:D50"/>
    <mergeCell ref="C48:D48"/>
    <mergeCell ref="C52:D52"/>
  </mergeCells>
  <phoneticPr fontId="21" type="noConversion"/>
  <conditionalFormatting sqref="B4:B9 B12:B20 B22:B23">
    <cfRule type="cellIs" dxfId="16" priority="6" stopIfTrue="1" operator="equal">
      <formula>"fehlt"</formula>
    </cfRule>
  </conditionalFormatting>
  <conditionalFormatting sqref="B25:B70">
    <cfRule type="cellIs" dxfId="15" priority="1" stopIfTrue="1" operator="equal">
      <formula>"fehlt"</formula>
    </cfRule>
  </conditionalFormatting>
  <conditionalFormatting sqref="D2:D3 B11 B21">
    <cfRule type="cellIs" dxfId="14" priority="4" stopIfTrue="1" operator="equal">
      <formula>"ok"</formula>
    </cfRule>
  </conditionalFormatting>
  <conditionalFormatting sqref="D4:D27 D30:D37 D39:D46">
    <cfRule type="cellIs" dxfId="13" priority="5" stopIfTrue="1" operator="equal">
      <formula>"fehlt"</formula>
    </cfRule>
  </conditionalFormatting>
  <printOptions gridLines="1"/>
  <pageMargins left="0.19685039370078741" right="0.19685039370078741" top="0.17" bottom="0.19685039370078741" header="0.31496062992125984" footer="0.11811023622047245"/>
  <pageSetup paperSize="9" orientation="portrait" r:id="rId1"/>
  <headerFooter alignWithMargins="0"/>
  <ignoredErrors>
    <ignoredError sqref="D42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1"/>
  <dimension ref="A1:AI85"/>
  <sheetViews>
    <sheetView showGridLines="0" topLeftCell="A6" zoomScaleNormal="100" workbookViewId="0">
      <selection activeCell="U16" sqref="U16:AF16"/>
    </sheetView>
  </sheetViews>
  <sheetFormatPr baseColWidth="10" defaultRowHeight="12.9" x14ac:dyDescent="0.2"/>
  <cols>
    <col min="1" max="8" width="2.75" customWidth="1"/>
    <col min="9" max="9" width="6.125" customWidth="1"/>
    <col min="10" max="22" width="2.75" customWidth="1"/>
    <col min="23" max="23" width="4.875" customWidth="1"/>
    <col min="24" max="32" width="2.75" customWidth="1"/>
    <col min="33" max="33" width="11.375" style="56" customWidth="1"/>
  </cols>
  <sheetData>
    <row r="1" spans="1:34" ht="15.65" x14ac:dyDescent="0.25">
      <c r="A1" s="615" t="s">
        <v>1026</v>
      </c>
      <c r="B1" s="615"/>
      <c r="C1" s="615"/>
      <c r="D1" s="615"/>
      <c r="E1" s="615"/>
      <c r="F1" s="615"/>
      <c r="G1" s="615"/>
      <c r="H1" s="615"/>
      <c r="I1" s="615"/>
      <c r="J1" s="615"/>
      <c r="K1" s="615"/>
      <c r="L1" s="615"/>
      <c r="M1" s="615"/>
      <c r="N1" s="615"/>
      <c r="O1" s="615"/>
      <c r="P1" s="615"/>
      <c r="Q1" s="615"/>
      <c r="R1" s="615"/>
      <c r="S1" s="615"/>
      <c r="T1" s="615"/>
      <c r="U1" s="615"/>
      <c r="V1" s="615"/>
      <c r="W1" s="615"/>
      <c r="X1" s="615"/>
      <c r="Y1" s="615"/>
      <c r="Z1" s="615"/>
      <c r="AA1" s="615"/>
      <c r="AB1" s="615"/>
      <c r="AC1" s="615"/>
      <c r="AD1" s="6"/>
      <c r="AE1" s="638">
        <f>Anmeldenummer</f>
        <v>0</v>
      </c>
      <c r="AF1" s="639"/>
    </row>
    <row r="2" spans="1:34" ht="15.65" x14ac:dyDescent="0.25">
      <c r="A2" s="665" t="s">
        <v>145</v>
      </c>
      <c r="B2" s="665"/>
      <c r="C2" s="665"/>
      <c r="D2" s="665"/>
      <c r="E2" s="665"/>
      <c r="F2" s="665"/>
      <c r="G2" s="665"/>
      <c r="H2" s="665"/>
      <c r="I2" s="665"/>
      <c r="J2" s="665"/>
      <c r="K2" s="665"/>
      <c r="L2" s="665"/>
      <c r="M2" s="665"/>
      <c r="N2" s="665"/>
      <c r="O2" s="665"/>
      <c r="P2" s="665"/>
      <c r="Q2" s="665"/>
      <c r="R2" s="665"/>
      <c r="S2" s="665"/>
      <c r="T2" s="665"/>
      <c r="U2" s="665"/>
      <c r="V2" s="665"/>
      <c r="W2" s="665"/>
      <c r="X2" s="665"/>
      <c r="Y2" s="665"/>
      <c r="Z2" s="665"/>
      <c r="AA2" s="665"/>
      <c r="AB2" s="665"/>
      <c r="AC2" s="665"/>
      <c r="AD2" s="6"/>
      <c r="AE2" s="640"/>
      <c r="AF2" s="641"/>
    </row>
    <row r="3" spans="1:34" x14ac:dyDescent="0.2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74" t="str">
        <f>IF(neufass=0,"","Neue Fassung")</f>
        <v/>
      </c>
      <c r="V3" s="545"/>
      <c r="W3" s="545"/>
      <c r="X3" s="669" t="str">
        <f>IF(neufass=0,"",neufass)</f>
        <v/>
      </c>
      <c r="Y3" s="670"/>
      <c r="Z3" s="670"/>
      <c r="AA3" s="671"/>
      <c r="AB3" s="6"/>
      <c r="AC3" s="6"/>
      <c r="AD3" s="6"/>
      <c r="AE3" s="647" t="s">
        <v>110</v>
      </c>
      <c r="AF3" s="647"/>
    </row>
    <row r="4" spans="1:34" ht="13.6" x14ac:dyDescent="0.25">
      <c r="A4" s="14" t="s">
        <v>883</v>
      </c>
      <c r="B4" s="11"/>
      <c r="C4" s="11"/>
      <c r="D4" s="11"/>
      <c r="E4" s="11"/>
      <c r="F4" s="11"/>
      <c r="G4" s="11"/>
      <c r="H4" s="11"/>
      <c r="I4" s="11"/>
      <c r="J4" s="11"/>
      <c r="K4" s="683"/>
      <c r="L4" s="603"/>
      <c r="M4" s="603"/>
      <c r="N4" s="603"/>
      <c r="O4" s="603"/>
      <c r="P4" s="603"/>
      <c r="Q4" s="603"/>
      <c r="R4" s="603"/>
      <c r="S4" s="603"/>
      <c r="T4" s="11"/>
      <c r="U4" s="546"/>
      <c r="V4" s="547"/>
      <c r="W4" s="547"/>
      <c r="X4" s="672"/>
      <c r="Y4" s="672"/>
      <c r="Z4" s="672"/>
      <c r="AA4" s="673"/>
      <c r="AB4" s="6"/>
      <c r="AC4" s="666">
        <f>Anmeldeingang</f>
        <v>0</v>
      </c>
      <c r="AD4" s="667"/>
      <c r="AE4" s="667"/>
      <c r="AF4" s="668"/>
    </row>
    <row r="5" spans="1:34" ht="13.6" x14ac:dyDescent="0.25">
      <c r="A5" s="8" t="s">
        <v>111</v>
      </c>
      <c r="B5" s="6"/>
      <c r="C5" s="6"/>
      <c r="D5" s="6"/>
      <c r="E5" s="66"/>
      <c r="F5" s="66"/>
      <c r="G5" s="66"/>
      <c r="H5" s="648">
        <f>Tname</f>
        <v>0</v>
      </c>
      <c r="I5" s="648"/>
      <c r="J5" s="648"/>
      <c r="K5" s="648"/>
      <c r="L5" s="648"/>
      <c r="M5" s="648"/>
      <c r="N5" s="648"/>
      <c r="O5" s="648"/>
      <c r="P5" s="648"/>
      <c r="Q5" s="648"/>
      <c r="R5" s="648"/>
      <c r="S5" s="648"/>
      <c r="T5" s="648"/>
      <c r="U5" s="648"/>
      <c r="V5" s="648"/>
      <c r="W5" s="648"/>
      <c r="X5" s="648"/>
      <c r="Y5" s="648"/>
      <c r="Z5" s="648"/>
      <c r="AA5" s="66"/>
      <c r="AB5" s="67"/>
      <c r="AC5" s="647"/>
      <c r="AD5" s="647"/>
      <c r="AE5" s="647"/>
      <c r="AF5" s="647"/>
    </row>
    <row r="6" spans="1:34" ht="13.6" x14ac:dyDescent="0.25">
      <c r="A6" s="8" t="s">
        <v>112</v>
      </c>
      <c r="B6" s="6"/>
      <c r="C6" s="6"/>
      <c r="D6" s="6"/>
      <c r="E6" s="66"/>
      <c r="F6" s="66"/>
      <c r="G6" s="66"/>
      <c r="H6" s="648" t="str">
        <f>Anspranrede&amp;" "&amp;Ansprvorname&amp;" "&amp;Ansprname</f>
        <v xml:space="preserve">  </v>
      </c>
      <c r="I6" s="648"/>
      <c r="J6" s="648"/>
      <c r="K6" s="648"/>
      <c r="L6" s="648"/>
      <c r="M6" s="648"/>
      <c r="N6" s="648"/>
      <c r="O6" s="648"/>
      <c r="P6" s="648"/>
      <c r="Q6" s="648"/>
      <c r="R6" s="648"/>
      <c r="S6" s="648"/>
      <c r="T6" s="648"/>
      <c r="U6" s="648"/>
      <c r="V6" s="648"/>
      <c r="W6" s="648"/>
      <c r="X6" s="648"/>
      <c r="Y6" s="648"/>
      <c r="Z6" s="648"/>
      <c r="AA6" s="648"/>
      <c r="AB6" s="648"/>
      <c r="AC6" s="648"/>
      <c r="AD6" s="648"/>
      <c r="AE6" s="648"/>
      <c r="AF6" s="9"/>
    </row>
    <row r="7" spans="1:34" ht="13.6" x14ac:dyDescent="0.25">
      <c r="A7" s="8" t="s">
        <v>113</v>
      </c>
      <c r="B7" s="6"/>
      <c r="C7" s="6"/>
      <c r="D7" s="6"/>
      <c r="E7" s="17" t="s">
        <v>114</v>
      </c>
      <c r="F7" s="7"/>
      <c r="G7" s="73"/>
      <c r="H7" s="621">
        <f>ansprtel</f>
        <v>0</v>
      </c>
      <c r="I7" s="621"/>
      <c r="J7" s="621"/>
      <c r="K7" s="621"/>
      <c r="L7" s="621"/>
      <c r="M7" s="621"/>
      <c r="N7" s="7"/>
      <c r="O7" s="17" t="s">
        <v>115</v>
      </c>
      <c r="P7" s="7"/>
      <c r="Q7" s="7"/>
      <c r="R7" s="648">
        <f>ansprmail</f>
        <v>0</v>
      </c>
      <c r="S7" s="648"/>
      <c r="T7" s="648"/>
      <c r="U7" s="648"/>
      <c r="V7" s="648"/>
      <c r="W7" s="648"/>
      <c r="X7" s="648"/>
      <c r="Y7" s="648"/>
      <c r="Z7" s="648"/>
      <c r="AA7" s="648"/>
      <c r="AB7" s="648"/>
      <c r="AC7" s="648"/>
      <c r="AD7" s="648"/>
      <c r="AE7" s="648"/>
      <c r="AF7" s="9"/>
    </row>
    <row r="8" spans="1:34" ht="13.6" x14ac:dyDescent="0.25">
      <c r="A8" s="14" t="s">
        <v>161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2"/>
    </row>
    <row r="9" spans="1:34" ht="13.6" x14ac:dyDescent="0.25">
      <c r="A9" s="8" t="s">
        <v>116</v>
      </c>
      <c r="B9" s="6"/>
      <c r="C9" s="6"/>
      <c r="D9" s="6"/>
      <c r="E9" s="66"/>
      <c r="F9" s="66"/>
      <c r="G9" s="66"/>
      <c r="H9" s="648">
        <f>Ptitel</f>
        <v>0</v>
      </c>
      <c r="I9" s="648"/>
      <c r="J9" s="648"/>
      <c r="K9" s="648"/>
      <c r="L9" s="648"/>
      <c r="M9" s="648"/>
      <c r="N9" s="648"/>
      <c r="O9" s="648"/>
      <c r="P9" s="648"/>
      <c r="Q9" s="648"/>
      <c r="R9" s="648"/>
      <c r="S9" s="648"/>
      <c r="T9" s="648"/>
      <c r="U9" s="648"/>
      <c r="V9" s="648"/>
      <c r="W9" s="648"/>
      <c r="X9" s="648"/>
      <c r="Y9" s="648"/>
      <c r="Z9" s="648"/>
      <c r="AA9" s="648"/>
      <c r="AB9" s="648"/>
      <c r="AC9" s="648"/>
      <c r="AD9" s="648"/>
      <c r="AE9" s="648"/>
      <c r="AF9" s="9"/>
      <c r="AH9" s="56"/>
    </row>
    <row r="10" spans="1:34" ht="13.6" x14ac:dyDescent="0.25">
      <c r="A10" s="8" t="s">
        <v>117</v>
      </c>
      <c r="B10" s="6"/>
      <c r="C10" s="6"/>
      <c r="D10" s="6"/>
      <c r="E10" s="17" t="s">
        <v>118</v>
      </c>
      <c r="F10" s="6"/>
      <c r="G10" s="6"/>
      <c r="H10" s="680">
        <f>Beginn</f>
        <v>0</v>
      </c>
      <c r="I10" s="680"/>
      <c r="J10" s="680"/>
      <c r="K10" s="680"/>
      <c r="L10" s="6"/>
      <c r="M10" s="17" t="s">
        <v>119</v>
      </c>
      <c r="N10" s="6"/>
      <c r="O10" s="6"/>
      <c r="P10" s="680">
        <f>Ende</f>
        <v>0</v>
      </c>
      <c r="Q10" s="680"/>
      <c r="R10" s="680"/>
      <c r="S10" s="680"/>
      <c r="T10" s="6"/>
      <c r="U10" s="123" t="s">
        <v>696</v>
      </c>
      <c r="V10" s="6"/>
      <c r="W10" s="139">
        <f>TNpl</f>
        <v>0</v>
      </c>
      <c r="Y10" s="136"/>
      <c r="Z10" s="126" t="s">
        <v>695</v>
      </c>
      <c r="AD10" s="682">
        <f>TNanz</f>
        <v>0</v>
      </c>
      <c r="AE10" s="648"/>
      <c r="AG10" s="159"/>
      <c r="AH10" s="56"/>
    </row>
    <row r="11" spans="1:34" ht="13.6" x14ac:dyDescent="0.25">
      <c r="A11" s="8" t="s">
        <v>120</v>
      </c>
      <c r="B11" s="6"/>
      <c r="C11" s="6"/>
      <c r="D11" s="6"/>
      <c r="E11" s="6"/>
      <c r="F11" s="6"/>
      <c r="G11" s="6"/>
      <c r="H11" s="648" t="str">
        <f ca="1">GEK</f>
        <v>Bitte auswählen</v>
      </c>
      <c r="I11" s="648"/>
      <c r="J11" s="648"/>
      <c r="K11" s="648"/>
      <c r="L11" s="648"/>
      <c r="M11" s="648"/>
      <c r="N11" s="648"/>
      <c r="O11" s="648"/>
      <c r="P11" s="648"/>
      <c r="Q11" s="648"/>
      <c r="R11" s="648"/>
      <c r="S11" s="648"/>
      <c r="T11" s="66"/>
      <c r="U11" s="172" t="s">
        <v>774</v>
      </c>
      <c r="V11" s="100"/>
      <c r="W11" s="675" t="str">
        <f ca="1">HSOB</f>
        <v>SOB</v>
      </c>
      <c r="X11" s="622"/>
      <c r="Y11" s="622"/>
      <c r="Z11" s="123"/>
      <c r="AC11" s="6"/>
      <c r="AD11" s="648"/>
      <c r="AE11" s="648"/>
      <c r="AF11" s="681"/>
      <c r="AH11" s="56"/>
    </row>
    <row r="12" spans="1:34" ht="13.6" x14ac:dyDescent="0.25">
      <c r="A12" s="8" t="s">
        <v>122</v>
      </c>
      <c r="B12" s="6"/>
      <c r="C12" s="6"/>
      <c r="D12" s="6"/>
      <c r="E12" s="6"/>
      <c r="F12" s="6"/>
      <c r="G12" s="6"/>
      <c r="H12" s="616">
        <f>mastdges</f>
        <v>0</v>
      </c>
      <c r="I12" s="616"/>
      <c r="J12" s="616"/>
      <c r="K12" s="616"/>
      <c r="L12" s="616"/>
      <c r="M12" s="616"/>
      <c r="N12" s="616"/>
      <c r="O12" s="68"/>
      <c r="U12" s="123" t="s">
        <v>726</v>
      </c>
      <c r="W12" t="str">
        <f>IF(edwdAuswahl=2,"ja","nein")</f>
        <v>ja</v>
      </c>
      <c r="Z12" s="65" t="s">
        <v>121</v>
      </c>
      <c r="AA12" s="66"/>
      <c r="AB12" s="66"/>
      <c r="AC12" s="6"/>
      <c r="AD12" s="648" t="str">
        <f>IF(TNrlpauswahl=0,"",IF(TNrlpauswahl=1,"ja","nein"))</f>
        <v/>
      </c>
      <c r="AE12" s="648"/>
      <c r="AF12" s="9"/>
      <c r="AH12" s="56"/>
    </row>
    <row r="13" spans="1:34" ht="13.6" x14ac:dyDescent="0.25">
      <c r="A13" s="125" t="s">
        <v>995</v>
      </c>
      <c r="B13" s="6"/>
      <c r="C13" s="6"/>
      <c r="D13" s="6"/>
      <c r="E13" s="6"/>
      <c r="F13" s="6"/>
      <c r="G13" s="6"/>
      <c r="H13" s="616">
        <f>mastd2jahr</f>
        <v>0</v>
      </c>
      <c r="I13" s="616"/>
      <c r="J13" s="616"/>
      <c r="K13" s="616"/>
      <c r="L13" s="616"/>
      <c r="M13" s="616"/>
      <c r="N13" s="616"/>
      <c r="O13" s="68"/>
      <c r="P13" s="126"/>
      <c r="Q13" s="6"/>
      <c r="R13" s="6"/>
      <c r="S13" s="6"/>
      <c r="T13" s="6"/>
      <c r="U13" s="616"/>
      <c r="V13" s="622"/>
      <c r="W13" s="622"/>
      <c r="X13" s="622"/>
      <c r="Y13" s="137"/>
      <c r="AF13" s="9"/>
    </row>
    <row r="14" spans="1:34" ht="13.6" x14ac:dyDescent="0.25">
      <c r="A14" s="125" t="s">
        <v>1021</v>
      </c>
      <c r="B14" s="6"/>
      <c r="C14" s="6"/>
      <c r="D14" s="6"/>
      <c r="E14" s="6"/>
      <c r="F14" s="6"/>
      <c r="G14" s="6"/>
      <c r="H14" s="616">
        <f>mastd3jahr</f>
        <v>0</v>
      </c>
      <c r="I14" s="616"/>
      <c r="J14" s="616"/>
      <c r="K14" s="616"/>
      <c r="L14" s="616"/>
      <c r="M14" s="616"/>
      <c r="N14" s="616"/>
      <c r="O14" s="68"/>
      <c r="P14" s="126"/>
      <c r="Q14" s="6"/>
      <c r="R14" s="6"/>
      <c r="S14" s="6"/>
      <c r="T14" s="6"/>
      <c r="U14" s="616" t="str">
        <f ca="1">Ueregion</f>
        <v/>
      </c>
      <c r="V14" s="622"/>
      <c r="W14" s="622"/>
      <c r="X14" s="622"/>
      <c r="Y14" s="462"/>
      <c r="Z14" s="462"/>
      <c r="AA14" s="462"/>
      <c r="AF14" s="9"/>
    </row>
    <row r="15" spans="1:34" ht="23.3" customHeight="1" x14ac:dyDescent="0.2">
      <c r="A15" s="8"/>
      <c r="B15" s="6"/>
      <c r="C15" s="6"/>
      <c r="D15" s="6"/>
      <c r="E15" s="678"/>
      <c r="F15" s="679"/>
      <c r="G15" s="679"/>
      <c r="H15" s="679"/>
      <c r="I15" s="679"/>
      <c r="J15" s="679"/>
      <c r="K15" s="679"/>
      <c r="L15" s="679"/>
      <c r="M15" s="679"/>
      <c r="N15" s="679"/>
      <c r="O15" s="679"/>
      <c r="P15" s="124" t="s">
        <v>727</v>
      </c>
      <c r="Q15" s="99"/>
      <c r="R15" s="99"/>
      <c r="S15" s="99"/>
      <c r="T15" s="99"/>
      <c r="U15" s="676" t="str">
        <f ca="1">Fansatz</f>
        <v>Digi-Scout</v>
      </c>
      <c r="V15" s="676"/>
      <c r="W15" s="676"/>
      <c r="X15" s="676"/>
      <c r="Y15" s="676"/>
      <c r="Z15" s="676"/>
      <c r="AA15" s="676"/>
      <c r="AB15" s="676"/>
      <c r="AC15" s="676"/>
      <c r="AD15" s="676"/>
      <c r="AE15" s="676"/>
      <c r="AF15" s="677"/>
    </row>
    <row r="16" spans="1:34" x14ac:dyDescent="0.2">
      <c r="A16" s="133" t="s">
        <v>884</v>
      </c>
      <c r="B16" s="10"/>
      <c r="C16" s="10"/>
      <c r="D16" s="10"/>
      <c r="E16" s="649" t="str">
        <f ca="1">Aktion</f>
        <v>Land</v>
      </c>
      <c r="F16" s="650"/>
      <c r="G16" s="650"/>
      <c r="H16" s="650"/>
      <c r="I16" s="650"/>
      <c r="J16" s="650"/>
      <c r="K16" s="650"/>
      <c r="L16" s="650"/>
      <c r="M16" s="650"/>
      <c r="N16" s="650"/>
      <c r="O16" s="651"/>
      <c r="P16" s="99" t="s">
        <v>123</v>
      </c>
      <c r="Q16" s="30"/>
      <c r="R16" s="30"/>
      <c r="S16" s="30"/>
      <c r="T16" s="114"/>
      <c r="U16" s="635" t="str">
        <f ca="1">ZG</f>
        <v>Bitte auswählen</v>
      </c>
      <c r="V16" s="636"/>
      <c r="W16" s="636"/>
      <c r="X16" s="636"/>
      <c r="Y16" s="636"/>
      <c r="Z16" s="636"/>
      <c r="AA16" s="636"/>
      <c r="AB16" s="636"/>
      <c r="AC16" s="636"/>
      <c r="AD16" s="636"/>
      <c r="AE16" s="636"/>
      <c r="AF16" s="369"/>
    </row>
    <row r="17" spans="1:35" ht="12.75" customHeight="1" x14ac:dyDescent="0.25">
      <c r="A17" s="14" t="s">
        <v>885</v>
      </c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2"/>
      <c r="M17" s="11"/>
      <c r="N17" s="12"/>
      <c r="O17" s="8"/>
      <c r="P17" s="4"/>
      <c r="Q17" s="4"/>
      <c r="R17" s="4"/>
      <c r="S17" s="4"/>
      <c r="T17" s="4"/>
      <c r="U17" s="4"/>
      <c r="V17" s="4"/>
      <c r="W17" s="4"/>
      <c r="X17" s="4"/>
      <c r="Y17" s="4" t="s">
        <v>931</v>
      </c>
      <c r="Z17" s="4"/>
      <c r="AA17" s="4"/>
      <c r="AB17" s="4"/>
      <c r="AC17" s="4"/>
      <c r="AD17" s="4"/>
      <c r="AE17" s="4"/>
      <c r="AF17" s="9"/>
    </row>
    <row r="18" spans="1:35" ht="14.3" customHeight="1" x14ac:dyDescent="0.2">
      <c r="A18" s="623" t="s">
        <v>366</v>
      </c>
      <c r="B18" s="624"/>
      <c r="C18" s="624"/>
      <c r="D18" s="624"/>
      <c r="E18" s="10"/>
      <c r="F18" s="10"/>
      <c r="G18" s="10"/>
      <c r="H18" s="10"/>
      <c r="I18" s="10"/>
      <c r="J18" s="10"/>
      <c r="K18" s="10"/>
      <c r="L18" s="10"/>
      <c r="M18" s="10"/>
      <c r="N18" s="113"/>
      <c r="O18" s="13"/>
      <c r="P18" s="188"/>
      <c r="Q18" s="189"/>
      <c r="R18" s="189"/>
      <c r="S18" s="189"/>
      <c r="T18" s="189"/>
      <c r="U18" s="189"/>
      <c r="V18" s="189"/>
      <c r="W18" s="189"/>
      <c r="X18" s="189"/>
      <c r="Y18" s="189"/>
      <c r="Z18" s="189"/>
      <c r="AA18" s="189"/>
      <c r="AB18" s="189"/>
      <c r="AC18" s="189"/>
      <c r="AD18" s="189"/>
      <c r="AE18" s="189"/>
      <c r="AF18" s="113"/>
    </row>
    <row r="19" spans="1:35" ht="13.6" x14ac:dyDescent="0.25">
      <c r="A19" s="25" t="s">
        <v>160</v>
      </c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AF19" s="28"/>
    </row>
    <row r="20" spans="1:35" ht="13.6" x14ac:dyDescent="0.25">
      <c r="A20" s="27" t="s">
        <v>357</v>
      </c>
      <c r="I20" s="153" t="str">
        <f>IF(Anmeldeingang=0,"",IF(Anmeldeingang&gt;FristEingang,"nein", "ja"))</f>
        <v/>
      </c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8"/>
    </row>
    <row r="21" spans="1:35" ht="13.6" x14ac:dyDescent="0.25">
      <c r="A21" s="27" t="s">
        <v>124</v>
      </c>
      <c r="H21" s="621" t="str" cm="1">
        <f t="array" ref="H21">IF(Beginn=0,"",IF(Beginn&gt;=FProjBeginn,"ja","nein")&amp;IF(Beginn&gt;=SProjbeginn,"nein",""))</f>
        <v/>
      </c>
      <c r="I21" s="621"/>
      <c r="J21" s="622"/>
      <c r="K21" s="622"/>
      <c r="L21" s="622"/>
      <c r="M21" s="29"/>
      <c r="N21" s="29"/>
      <c r="O21" s="29"/>
      <c r="P21" s="29"/>
      <c r="Q21" s="29"/>
      <c r="R21" s="29"/>
      <c r="S21" s="29"/>
      <c r="T21" s="626"/>
      <c r="U21" s="627"/>
      <c r="V21" s="628"/>
      <c r="W21" s="29"/>
      <c r="X21" s="29"/>
      <c r="Y21" s="29"/>
      <c r="Z21" s="29"/>
      <c r="AA21" s="29"/>
      <c r="AB21" s="29"/>
      <c r="AC21" s="29"/>
      <c r="AD21" s="29"/>
      <c r="AE21" s="29"/>
      <c r="AF21" s="28"/>
    </row>
    <row r="22" spans="1:35" ht="18" customHeight="1" x14ac:dyDescent="0.2">
      <c r="AF22" s="28"/>
      <c r="AI22" s="123"/>
    </row>
    <row r="23" spans="1:35" ht="18" customHeight="1" x14ac:dyDescent="0.2">
      <c r="A23" s="186" t="s">
        <v>893</v>
      </c>
      <c r="H23" t="s">
        <v>894</v>
      </c>
      <c r="K23" t="s">
        <v>895</v>
      </c>
      <c r="O23" s="123" t="s">
        <v>870</v>
      </c>
      <c r="AF23" s="28"/>
    </row>
    <row r="24" spans="1:35" ht="20.25" customHeight="1" x14ac:dyDescent="0.2">
      <c r="A24" s="625"/>
      <c r="B24" s="462"/>
      <c r="C24" s="462"/>
      <c r="N24" t="s">
        <v>727</v>
      </c>
      <c r="AF24" s="28"/>
    </row>
    <row r="25" spans="1:35" ht="19.55" customHeight="1" x14ac:dyDescent="0.2">
      <c r="A25" s="27" t="s">
        <v>127</v>
      </c>
      <c r="H25" t="s">
        <v>125</v>
      </c>
      <c r="K25" t="s">
        <v>126</v>
      </c>
      <c r="AF25" s="28"/>
      <c r="AI25" s="184"/>
    </row>
    <row r="26" spans="1:35" ht="13.6" customHeight="1" x14ac:dyDescent="0.2">
      <c r="A26" s="619" t="s">
        <v>945</v>
      </c>
      <c r="B26" s="620"/>
      <c r="C26" s="620"/>
      <c r="D26" s="620"/>
      <c r="E26" s="620"/>
      <c r="F26" s="620"/>
      <c r="G26" s="620"/>
      <c r="H26" s="620"/>
      <c r="I26" s="620"/>
      <c r="J26" s="61"/>
      <c r="K26" s="5" t="s">
        <v>182</v>
      </c>
      <c r="L26" s="5"/>
      <c r="M26" s="5"/>
      <c r="N26" s="618" t="s">
        <v>183</v>
      </c>
      <c r="O26" s="618"/>
      <c r="P26" s="618" t="s">
        <v>142</v>
      </c>
      <c r="Q26" s="618" t="s">
        <v>130</v>
      </c>
      <c r="R26" s="60"/>
      <c r="S26" s="60" t="s">
        <v>184</v>
      </c>
      <c r="T26" s="5"/>
      <c r="U26" s="629" t="s">
        <v>180</v>
      </c>
      <c r="V26" s="401"/>
      <c r="W26" s="401"/>
      <c r="X26" s="401"/>
      <c r="Y26" s="401"/>
      <c r="Z26" s="401"/>
      <c r="AA26" s="401"/>
      <c r="AB26" s="401"/>
      <c r="AC26" s="401"/>
      <c r="AD26" s="401"/>
      <c r="AE26" s="401"/>
      <c r="AF26" s="591"/>
      <c r="AI26" t="s">
        <v>1007</v>
      </c>
    </row>
    <row r="27" spans="1:35" ht="25.5" customHeight="1" x14ac:dyDescent="0.2">
      <c r="A27" s="600" t="s">
        <v>941</v>
      </c>
      <c r="B27" s="601"/>
      <c r="C27" s="601"/>
      <c r="D27" s="601"/>
      <c r="E27" s="601"/>
      <c r="F27" s="601"/>
      <c r="G27" s="601"/>
      <c r="H27" s="601"/>
      <c r="I27" s="601"/>
      <c r="J27" s="601"/>
      <c r="K27" s="601"/>
      <c r="L27" s="601"/>
      <c r="U27" s="664"/>
      <c r="V27" s="594"/>
      <c r="W27" s="594"/>
      <c r="X27" s="594"/>
      <c r="Y27" s="594"/>
      <c r="Z27" s="594"/>
      <c r="AA27" s="594"/>
      <c r="AB27" s="594"/>
      <c r="AC27" s="594"/>
      <c r="AD27" s="594"/>
      <c r="AE27" s="594"/>
      <c r="AF27" s="595"/>
    </row>
    <row r="28" spans="1:35" ht="25.5" customHeight="1" x14ac:dyDescent="0.2">
      <c r="A28" s="633" t="s">
        <v>942</v>
      </c>
      <c r="B28" s="634"/>
      <c r="C28" s="634"/>
      <c r="D28" s="634"/>
      <c r="E28" s="634"/>
      <c r="F28" s="634"/>
      <c r="G28" s="634"/>
      <c r="H28" s="634"/>
      <c r="I28" s="634"/>
      <c r="J28" s="634"/>
      <c r="K28" s="634"/>
      <c r="L28" s="634"/>
      <c r="M28" s="26"/>
      <c r="N28" s="26"/>
      <c r="O28" s="26"/>
      <c r="P28" s="26"/>
      <c r="Q28" s="26"/>
      <c r="R28" s="26"/>
      <c r="S28" s="26"/>
      <c r="T28" s="26"/>
      <c r="U28" s="631"/>
      <c r="V28" s="545"/>
      <c r="W28" s="545"/>
      <c r="X28" s="545"/>
      <c r="Y28" s="545"/>
      <c r="Z28" s="545"/>
      <c r="AA28" s="545"/>
      <c r="AB28" s="545"/>
      <c r="AC28" s="545"/>
      <c r="AD28" s="545"/>
      <c r="AE28" s="545"/>
      <c r="AF28" s="632"/>
    </row>
    <row r="29" spans="1:35" ht="25.5" customHeight="1" x14ac:dyDescent="0.2">
      <c r="A29" s="633" t="s">
        <v>943</v>
      </c>
      <c r="B29" s="634"/>
      <c r="C29" s="634"/>
      <c r="D29" s="634"/>
      <c r="E29" s="634"/>
      <c r="F29" s="634"/>
      <c r="G29" s="634"/>
      <c r="H29" s="634"/>
      <c r="I29" s="634"/>
      <c r="J29" s="634"/>
      <c r="K29" s="634"/>
      <c r="L29" s="634"/>
      <c r="M29" s="26"/>
      <c r="N29" s="26"/>
      <c r="O29" s="26"/>
      <c r="P29" s="26"/>
      <c r="Q29" s="26"/>
      <c r="R29" s="26"/>
      <c r="S29" s="26"/>
      <c r="T29" s="26"/>
      <c r="U29" s="631"/>
      <c r="V29" s="545"/>
      <c r="W29" s="545"/>
      <c r="X29" s="545"/>
      <c r="Y29" s="545"/>
      <c r="Z29" s="545"/>
      <c r="AA29" s="545"/>
      <c r="AB29" s="545"/>
      <c r="AC29" s="545"/>
      <c r="AD29" s="545"/>
      <c r="AE29" s="545"/>
      <c r="AF29" s="632"/>
    </row>
    <row r="30" spans="1:35" ht="28.55" customHeight="1" x14ac:dyDescent="0.2">
      <c r="A30" s="69" t="s">
        <v>944</v>
      </c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26"/>
      <c r="N30" s="26"/>
      <c r="O30" s="26"/>
      <c r="P30" s="26"/>
      <c r="Q30" s="26"/>
      <c r="R30" s="26"/>
      <c r="S30" s="26"/>
      <c r="T30" s="26"/>
      <c r="U30" s="631"/>
      <c r="V30" s="545"/>
      <c r="W30" s="545"/>
      <c r="X30" s="545"/>
      <c r="Y30" s="545"/>
      <c r="Z30" s="545"/>
      <c r="AA30" s="545"/>
      <c r="AB30" s="545"/>
      <c r="AC30" s="545"/>
      <c r="AD30" s="545"/>
      <c r="AE30" s="545"/>
      <c r="AF30" s="632"/>
    </row>
    <row r="31" spans="1:35" ht="25.5" customHeight="1" x14ac:dyDescent="0.2">
      <c r="A31" s="731" t="s">
        <v>174</v>
      </c>
      <c r="B31" s="732"/>
      <c r="C31" s="732"/>
      <c r="D31" s="732"/>
      <c r="E31" s="732"/>
      <c r="F31" s="732"/>
      <c r="G31" s="732"/>
      <c r="H31" s="732"/>
      <c r="I31" s="732"/>
      <c r="J31" s="732"/>
      <c r="K31" s="732"/>
      <c r="L31" s="732"/>
      <c r="M31" s="732"/>
      <c r="N31" s="732"/>
      <c r="O31" s="732"/>
      <c r="P31" s="732"/>
      <c r="Q31" s="732"/>
      <c r="R31" s="732"/>
      <c r="S31" s="732"/>
      <c r="T31" s="732"/>
      <c r="U31" s="732"/>
      <c r="V31" s="732"/>
      <c r="W31" s="732"/>
      <c r="X31" s="732"/>
      <c r="Y31" s="732"/>
      <c r="Z31" s="732"/>
      <c r="AA31" s="732"/>
      <c r="AB31" s="732"/>
      <c r="AC31" s="732"/>
      <c r="AD31" s="732"/>
      <c r="AE31" s="732"/>
      <c r="AF31" s="733"/>
    </row>
    <row r="32" spans="1:35" ht="25.5" customHeight="1" x14ac:dyDescent="0.2">
      <c r="A32" s="127" t="s">
        <v>128</v>
      </c>
      <c r="B32" s="76"/>
      <c r="C32" s="76"/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Z32" s="76"/>
      <c r="AA32" s="76"/>
      <c r="AB32" s="76"/>
      <c r="AD32" s="76"/>
      <c r="AE32" s="76"/>
      <c r="AF32" s="128"/>
    </row>
    <row r="33" spans="1:32" ht="18.7" customHeight="1" x14ac:dyDescent="0.2">
      <c r="A33" s="78" t="s">
        <v>364</v>
      </c>
      <c r="B33" s="79"/>
      <c r="C33" s="79"/>
      <c r="D33" s="79"/>
      <c r="E33" s="79"/>
      <c r="F33" s="79"/>
      <c r="G33" s="79"/>
      <c r="H33" s="79"/>
      <c r="I33" s="79"/>
      <c r="J33" s="79"/>
      <c r="K33" s="79"/>
      <c r="L33" s="599"/>
      <c r="M33" s="599"/>
      <c r="N33" s="599"/>
      <c r="O33" s="599"/>
      <c r="P33" s="599"/>
      <c r="Q33" s="599"/>
      <c r="R33" s="599"/>
      <c r="S33" s="599"/>
      <c r="T33" s="599"/>
      <c r="U33" s="79"/>
      <c r="V33" s="79" t="s">
        <v>138</v>
      </c>
      <c r="W33" s="79"/>
      <c r="X33" s="746"/>
      <c r="Y33" s="746"/>
      <c r="Z33" s="746"/>
      <c r="AA33" s="747"/>
      <c r="AB33" s="79"/>
      <c r="AC33" s="79"/>
      <c r="AD33" s="79"/>
      <c r="AE33" s="79"/>
      <c r="AF33" s="80"/>
    </row>
    <row r="34" spans="1:32" ht="20.25" customHeight="1" x14ac:dyDescent="0.25">
      <c r="A34" s="630" t="s">
        <v>361</v>
      </c>
      <c r="B34" s="401"/>
      <c r="C34" s="401"/>
      <c r="D34" s="401"/>
      <c r="E34" s="401"/>
      <c r="F34" s="401"/>
      <c r="G34" s="401"/>
      <c r="H34" s="401"/>
      <c r="I34" s="401"/>
      <c r="J34" s="401"/>
      <c r="K34" s="401"/>
      <c r="L34" s="401"/>
      <c r="M34" s="401"/>
      <c r="N34" s="401"/>
      <c r="O34" s="401"/>
      <c r="P34" s="401"/>
      <c r="Q34" s="401"/>
      <c r="R34" s="401"/>
      <c r="S34" s="401"/>
      <c r="T34" s="401"/>
      <c r="U34" s="401"/>
      <c r="V34" s="5"/>
      <c r="W34" s="5"/>
      <c r="X34" s="617" t="s">
        <v>360</v>
      </c>
      <c r="Y34" s="617"/>
      <c r="Z34" s="617"/>
      <c r="AA34" s="617"/>
      <c r="AB34" s="617"/>
      <c r="AC34" s="729">
        <f>Bewertungspunkte</f>
        <v>0</v>
      </c>
      <c r="AD34" s="729"/>
      <c r="AE34" s="729"/>
      <c r="AF34" s="730"/>
    </row>
    <row r="35" spans="1:32" ht="20.25" customHeight="1" x14ac:dyDescent="0.25">
      <c r="A35" s="630" t="s">
        <v>38</v>
      </c>
      <c r="B35" s="401"/>
      <c r="C35" s="401"/>
      <c r="D35" s="401"/>
      <c r="E35" s="401"/>
      <c r="F35" s="401"/>
      <c r="G35" s="401"/>
      <c r="H35" s="401"/>
      <c r="I35" s="5"/>
      <c r="J35" s="724" t="str">
        <f>IF(BewertungBS=2, "Projekt kann empfohlen werden.",IF(BewertungBS=1,"Projekt kann nicht empfohlen werden.",IF(BewertungBS=3,"Projekt kann unter Vorbehalt empfohlen werden"," ")))</f>
        <v xml:space="preserve"> </v>
      </c>
      <c r="K35" s="401"/>
      <c r="L35" s="401"/>
      <c r="M35" s="401"/>
      <c r="N35" s="401"/>
      <c r="O35" s="401"/>
      <c r="P35" s="401"/>
      <c r="Q35" s="401"/>
      <c r="R35" s="401"/>
      <c r="S35" s="401"/>
      <c r="T35" s="401"/>
      <c r="U35" s="401"/>
      <c r="V35" s="401"/>
      <c r="W35" s="401"/>
      <c r="X35" s="401"/>
      <c r="Y35" s="401"/>
      <c r="Z35" s="401"/>
      <c r="AA35" s="401"/>
      <c r="AB35" s="401"/>
      <c r="AC35" s="401"/>
      <c r="AD35" s="5"/>
      <c r="AE35" s="5"/>
      <c r="AF35" s="72"/>
    </row>
    <row r="36" spans="1:32" ht="63.7" customHeight="1" x14ac:dyDescent="0.2">
      <c r="A36" s="738" t="s">
        <v>669</v>
      </c>
      <c r="B36" s="739"/>
      <c r="C36" s="739"/>
      <c r="D36" s="739"/>
      <c r="E36" s="739"/>
      <c r="F36" s="739"/>
      <c r="G36" s="739"/>
      <c r="H36" s="739"/>
      <c r="I36" s="739"/>
      <c r="J36" s="739"/>
      <c r="K36" s="739"/>
      <c r="L36" s="739"/>
      <c r="M36" s="739"/>
      <c r="N36" s="739"/>
      <c r="O36" s="739"/>
      <c r="P36" s="739"/>
      <c r="Q36" s="739"/>
      <c r="R36" s="739"/>
      <c r="S36" s="739"/>
      <c r="T36" s="739"/>
      <c r="U36" s="739"/>
      <c r="V36" s="739"/>
      <c r="W36" s="739"/>
      <c r="X36" s="739"/>
      <c r="Y36" s="739"/>
      <c r="Z36" s="739"/>
      <c r="AA36" s="739"/>
      <c r="AB36" s="739"/>
      <c r="AC36" s="739"/>
      <c r="AD36" s="739"/>
      <c r="AE36" s="739"/>
      <c r="AF36" s="740"/>
    </row>
    <row r="37" spans="1:32" ht="17.350000000000001" customHeight="1" x14ac:dyDescent="0.2">
      <c r="A37" s="75" t="s">
        <v>172</v>
      </c>
      <c r="B37" s="76"/>
      <c r="C37" s="76"/>
      <c r="D37" s="76"/>
      <c r="E37" s="76"/>
      <c r="F37" s="76"/>
      <c r="G37" s="76"/>
      <c r="H37" s="76"/>
      <c r="I37" s="76"/>
      <c r="J37" s="76"/>
      <c r="K37" s="76"/>
      <c r="L37" s="76"/>
      <c r="M37" s="76"/>
      <c r="N37" s="76"/>
      <c r="O37" s="76"/>
      <c r="P37" s="741"/>
      <c r="Q37" s="741"/>
      <c r="R37" s="741"/>
      <c r="S37" s="741"/>
      <c r="T37" s="76"/>
      <c r="U37" s="76"/>
      <c r="V37" s="479"/>
      <c r="W37" s="479"/>
      <c r="X37" s="479"/>
      <c r="Y37" s="76"/>
      <c r="Z37" s="637"/>
      <c r="AA37" s="479"/>
      <c r="AB37" s="479"/>
      <c r="AC37" s="652" t="str">
        <f>IF(Prioauswahl=1,"Prio 1", IF(Prioauswahl=2, "Prio 0", IF(Prioauswahl=5, "Prio 1 unter Vorbehalt"," ")))</f>
        <v xml:space="preserve"> </v>
      </c>
      <c r="AD37" s="653"/>
      <c r="AE37" s="653"/>
      <c r="AF37" s="654"/>
    </row>
    <row r="38" spans="1:32" ht="18" customHeight="1" x14ac:dyDescent="0.2">
      <c r="A38" s="74" t="s">
        <v>173</v>
      </c>
      <c r="B38" s="71"/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9"/>
      <c r="AC38" s="655"/>
      <c r="AD38" s="655"/>
      <c r="AE38" s="655"/>
      <c r="AF38" s="656"/>
    </row>
    <row r="39" spans="1:32" ht="18" customHeight="1" x14ac:dyDescent="0.2">
      <c r="A39" s="74" t="s">
        <v>358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742"/>
      <c r="O39" s="742"/>
      <c r="P39" s="58"/>
      <c r="Q39" s="58"/>
      <c r="R39" s="58"/>
      <c r="S39" s="58"/>
      <c r="T39" s="58"/>
      <c r="U39" s="58"/>
      <c r="V39" s="58"/>
      <c r="W39" s="58"/>
      <c r="X39" s="58"/>
      <c r="Y39" s="59"/>
      <c r="AC39" s="657"/>
      <c r="AD39" s="657"/>
      <c r="AE39" s="657"/>
      <c r="AF39" s="658"/>
    </row>
    <row r="40" spans="1:32" ht="40.950000000000003" customHeight="1" x14ac:dyDescent="0.2">
      <c r="A40" s="748" t="s">
        <v>653</v>
      </c>
      <c r="B40" s="462"/>
      <c r="C40" s="462"/>
      <c r="D40" s="462"/>
      <c r="E40" s="462"/>
      <c r="F40" s="462"/>
      <c r="G40" s="462"/>
      <c r="H40" s="462"/>
      <c r="I40" s="462"/>
      <c r="J40" s="462"/>
      <c r="K40" s="462"/>
      <c r="L40" s="462"/>
      <c r="M40" s="462"/>
      <c r="N40" s="462"/>
      <c r="O40" s="462"/>
      <c r="P40" s="462"/>
      <c r="Q40" s="462"/>
      <c r="R40" s="462"/>
      <c r="S40" s="462"/>
      <c r="T40" s="462"/>
      <c r="U40" s="462"/>
      <c r="V40" s="462"/>
      <c r="W40" s="462"/>
      <c r="X40" s="462"/>
      <c r="Y40" s="462"/>
      <c r="Z40" s="462"/>
      <c r="AA40" s="462"/>
      <c r="AB40" s="462"/>
      <c r="AC40" s="462"/>
      <c r="AD40" s="462"/>
      <c r="AE40" s="462"/>
      <c r="AF40" s="369"/>
    </row>
    <row r="41" spans="1:32" ht="7.15" customHeight="1" x14ac:dyDescent="0.2">
      <c r="A41" s="625"/>
      <c r="B41" s="462"/>
      <c r="C41" s="462"/>
      <c r="D41" s="462"/>
      <c r="E41" s="462"/>
      <c r="F41" s="462"/>
      <c r="G41" s="462"/>
      <c r="H41" s="462"/>
      <c r="I41" s="462"/>
      <c r="J41" s="462"/>
      <c r="K41" s="462"/>
      <c r="L41" s="462"/>
      <c r="M41" s="462"/>
      <c r="N41" s="462"/>
      <c r="O41" s="462"/>
      <c r="P41" s="462"/>
      <c r="Q41" s="462"/>
      <c r="R41" s="462"/>
      <c r="S41" s="462"/>
      <c r="T41" s="462"/>
      <c r="U41" s="462"/>
      <c r="V41" s="462"/>
      <c r="W41" s="462"/>
      <c r="X41" s="462"/>
      <c r="Y41" s="462"/>
      <c r="Z41" s="462"/>
      <c r="AA41" s="462"/>
      <c r="AB41" s="462"/>
      <c r="AC41" s="462"/>
      <c r="AD41" s="462"/>
      <c r="AE41" s="462"/>
      <c r="AF41" s="369"/>
    </row>
    <row r="42" spans="1:32" ht="20.25" customHeight="1" x14ac:dyDescent="0.2">
      <c r="A42" s="75" t="s">
        <v>605</v>
      </c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41"/>
      <c r="R42" s="741"/>
      <c r="S42" s="741"/>
      <c r="T42" s="741"/>
      <c r="U42" s="76"/>
      <c r="V42" s="76"/>
      <c r="W42" s="76"/>
      <c r="X42" s="76"/>
      <c r="Y42" s="77"/>
      <c r="Z42" s="77"/>
      <c r="AA42" s="77"/>
      <c r="AB42" s="26"/>
      <c r="AC42" s="743" t="str">
        <f>IF(Prioauswahl=3,"Prio 0",IF(Prioauswahl=4,"Prio 1"," "))</f>
        <v xml:space="preserve"> </v>
      </c>
      <c r="AD42" s="744"/>
      <c r="AE42" s="744"/>
      <c r="AF42" s="745"/>
    </row>
    <row r="43" spans="1:32" ht="40.950000000000003" customHeight="1" x14ac:dyDescent="0.2">
      <c r="A43" s="734" t="s">
        <v>580</v>
      </c>
      <c r="B43" s="735"/>
      <c r="C43" s="735"/>
      <c r="D43" s="735"/>
      <c r="E43" s="735"/>
      <c r="F43" s="735"/>
      <c r="G43" s="735"/>
      <c r="H43" s="735"/>
      <c r="I43" s="735"/>
      <c r="J43" s="735"/>
      <c r="K43" s="735"/>
      <c r="L43" s="735"/>
      <c r="M43" s="735"/>
      <c r="N43" s="735"/>
      <c r="O43" s="735"/>
      <c r="P43" s="735"/>
      <c r="Q43" s="735"/>
      <c r="R43" s="735"/>
      <c r="S43" s="735"/>
      <c r="T43" s="735"/>
      <c r="U43" s="547"/>
      <c r="V43" s="547"/>
      <c r="W43" s="547"/>
      <c r="X43" s="547"/>
      <c r="Y43" s="547"/>
      <c r="Z43" s="547"/>
      <c r="AA43" s="547"/>
      <c r="AB43" s="547"/>
      <c r="AC43" s="81"/>
      <c r="AD43" s="81"/>
      <c r="AE43" s="82"/>
      <c r="AF43" s="83"/>
    </row>
    <row r="44" spans="1:32" ht="18" customHeight="1" x14ac:dyDescent="0.2"/>
    <row r="45" spans="1:32" x14ac:dyDescent="0.2">
      <c r="A45" s="30" t="s">
        <v>873</v>
      </c>
      <c r="B45" s="30"/>
      <c r="C45" s="30"/>
      <c r="E45" s="30">
        <f>Tname</f>
        <v>0</v>
      </c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 t="s">
        <v>144</v>
      </c>
      <c r="U45" s="30"/>
      <c r="V45" s="728">
        <f>Anmeldenummer</f>
        <v>0</v>
      </c>
      <c r="W45" s="728"/>
      <c r="X45" s="30"/>
      <c r="Y45" s="30"/>
      <c r="Z45" s="30"/>
      <c r="AA45" s="30"/>
      <c r="AB45" s="30"/>
      <c r="AC45" s="30"/>
      <c r="AD45" s="30"/>
      <c r="AE45" s="30"/>
      <c r="AF45" s="30"/>
    </row>
    <row r="46" spans="1:32" ht="4.5999999999999996" customHeight="1" x14ac:dyDescent="0.2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6"/>
      <c r="W46" s="36"/>
      <c r="X46" s="30"/>
      <c r="Y46" s="30"/>
      <c r="Z46" s="30"/>
      <c r="AA46" s="30"/>
      <c r="AB46" s="30"/>
      <c r="AC46" s="30"/>
      <c r="AD46" s="30"/>
      <c r="AE46" s="30"/>
      <c r="AF46" s="30"/>
    </row>
    <row r="47" spans="1:32" ht="12.75" customHeight="1" x14ac:dyDescent="0.25">
      <c r="A47" s="4" t="s">
        <v>367</v>
      </c>
      <c r="L47" s="462" t="str">
        <f ca="1">IF(ISERROR(VLOOKUP(HSOB,Beraternamen,2,0)),"",VLOOKUP(HSOB,Beraternamen,2,0))</f>
        <v/>
      </c>
      <c r="M47" s="462"/>
      <c r="N47" s="462"/>
      <c r="O47" s="462"/>
      <c r="P47" s="462"/>
      <c r="Q47" s="462"/>
      <c r="R47" s="462"/>
      <c r="S47" s="462"/>
      <c r="T47" s="462"/>
      <c r="U47" s="462"/>
      <c r="V47" s="462"/>
      <c r="W47" s="462"/>
      <c r="X47" s="737"/>
      <c r="Y47" s="737"/>
      <c r="Z47" s="737"/>
      <c r="AA47" s="736"/>
      <c r="AB47" s="661"/>
      <c r="AC47" s="662"/>
      <c r="AD47" s="659"/>
      <c r="AE47" s="660"/>
      <c r="AF47" s="660"/>
    </row>
    <row r="48" spans="1:32" ht="6.8" customHeight="1" x14ac:dyDescent="0.2">
      <c r="X48" s="737"/>
      <c r="Y48" s="737"/>
      <c r="Z48" s="737"/>
      <c r="AA48" s="736"/>
      <c r="AB48" s="662"/>
      <c r="AC48" s="662"/>
      <c r="AD48" s="660"/>
      <c r="AE48" s="660"/>
      <c r="AF48" s="660"/>
    </row>
    <row r="49" spans="1:33" ht="18" customHeight="1" x14ac:dyDescent="0.25">
      <c r="A49" s="4" t="s">
        <v>181</v>
      </c>
      <c r="J49" s="663"/>
      <c r="K49" s="663"/>
      <c r="L49" s="596"/>
      <c r="M49" s="598"/>
      <c r="N49" s="596"/>
      <c r="O49" s="596"/>
      <c r="P49" s="596"/>
      <c r="Q49" s="596"/>
      <c r="R49" s="596"/>
      <c r="S49" s="596"/>
      <c r="T49" s="57"/>
      <c r="V49" s="749"/>
      <c r="W49" s="749"/>
    </row>
    <row r="50" spans="1:33" ht="18" customHeight="1" x14ac:dyDescent="0.25">
      <c r="A50" s="63" t="s">
        <v>179</v>
      </c>
      <c r="B50" s="64"/>
      <c r="C50" s="64"/>
      <c r="D50" s="64"/>
      <c r="E50" s="64"/>
      <c r="F50" s="64"/>
      <c r="G50" s="64"/>
      <c r="H50" s="64"/>
      <c r="I50" s="62"/>
      <c r="J50" s="62"/>
      <c r="K50" s="62"/>
      <c r="L50" s="618" t="s">
        <v>188</v>
      </c>
      <c r="M50" s="618"/>
      <c r="N50" s="5"/>
      <c r="O50" s="726" t="s">
        <v>190</v>
      </c>
      <c r="P50" s="726"/>
      <c r="Q50" s="727"/>
      <c r="R50" s="597" t="s">
        <v>189</v>
      </c>
      <c r="S50" s="597"/>
      <c r="T50" s="594"/>
      <c r="U50" s="5"/>
      <c r="V50" s="5"/>
      <c r="W50" s="5"/>
      <c r="X50" s="5"/>
      <c r="Y50" s="5"/>
      <c r="Z50" s="5"/>
      <c r="AA50" s="5"/>
      <c r="AB50" s="5"/>
      <c r="AC50" s="5"/>
      <c r="AD50" s="724" t="s">
        <v>153</v>
      </c>
      <c r="AE50" s="724"/>
      <c r="AF50" s="725"/>
    </row>
    <row r="51" spans="1:33" s="31" customFormat="1" ht="24.8" customHeight="1" x14ac:dyDescent="0.2">
      <c r="A51" s="695" t="s">
        <v>709</v>
      </c>
      <c r="B51" s="689"/>
      <c r="C51" s="689"/>
      <c r="D51" s="689"/>
      <c r="E51" s="689"/>
      <c r="F51" s="689"/>
      <c r="G51" s="689"/>
      <c r="H51" s="689"/>
      <c r="I51" s="689"/>
      <c r="J51" s="689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687" t="str">
        <f>DOKU_Verk!B8</f>
        <v/>
      </c>
      <c r="V51" s="687"/>
      <c r="W51" s="687"/>
      <c r="X51" s="687"/>
      <c r="Y51" s="687"/>
      <c r="Z51" s="687"/>
      <c r="AA51" s="687"/>
      <c r="AB51" s="687"/>
      <c r="AC51" s="688"/>
      <c r="AD51" s="684">
        <f>DOKU_Verk!A16</f>
        <v>0</v>
      </c>
      <c r="AE51" s="685"/>
      <c r="AF51" s="686"/>
      <c r="AG51" s="130"/>
    </row>
    <row r="52" spans="1:33" s="31" customFormat="1" ht="32.299999999999997" customHeight="1" x14ac:dyDescent="0.2">
      <c r="A52" s="695" t="s">
        <v>718</v>
      </c>
      <c r="B52" s="689"/>
      <c r="C52" s="689"/>
      <c r="D52" s="689"/>
      <c r="E52" s="689"/>
      <c r="F52" s="689"/>
      <c r="G52" s="689"/>
      <c r="H52" s="689"/>
      <c r="I52" s="689"/>
      <c r="J52" s="689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687" t="str">
        <f>DOKU_Verk!D8</f>
        <v/>
      </c>
      <c r="V52" s="689"/>
      <c r="W52" s="689"/>
      <c r="X52" s="689"/>
      <c r="Y52" s="689"/>
      <c r="Z52" s="689"/>
      <c r="AA52" s="689"/>
      <c r="AB52" s="689"/>
      <c r="AC52" s="689"/>
      <c r="AD52" s="684">
        <f>DOKU_Verk!B16</f>
        <v>0</v>
      </c>
      <c r="AE52" s="685"/>
      <c r="AF52" s="686"/>
      <c r="AG52" s="130"/>
    </row>
    <row r="53" spans="1:33" s="31" customFormat="1" ht="29.25" customHeight="1" x14ac:dyDescent="0.2">
      <c r="A53" s="695" t="s">
        <v>719</v>
      </c>
      <c r="B53" s="689"/>
      <c r="C53" s="689"/>
      <c r="D53" s="689"/>
      <c r="E53" s="689"/>
      <c r="F53" s="689"/>
      <c r="G53" s="689"/>
      <c r="H53" s="689"/>
      <c r="I53" s="689"/>
      <c r="J53" s="689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687" t="str">
        <f>DOKU_Verk!F8</f>
        <v/>
      </c>
      <c r="V53" s="689"/>
      <c r="W53" s="689"/>
      <c r="X53" s="689"/>
      <c r="Y53" s="689"/>
      <c r="Z53" s="689"/>
      <c r="AA53" s="689"/>
      <c r="AB53" s="689"/>
      <c r="AC53" s="689"/>
      <c r="AD53" s="684">
        <f>DOKU_Verk!C16</f>
        <v>0</v>
      </c>
      <c r="AE53" s="685"/>
      <c r="AF53" s="686"/>
      <c r="AG53" s="130"/>
    </row>
    <row r="54" spans="1:33" s="31" customFormat="1" ht="28.55" customHeight="1" x14ac:dyDescent="0.2">
      <c r="A54" s="695" t="s">
        <v>712</v>
      </c>
      <c r="B54" s="689"/>
      <c r="C54" s="689"/>
      <c r="D54" s="689"/>
      <c r="E54" s="689"/>
      <c r="F54" s="689"/>
      <c r="G54" s="689"/>
      <c r="H54" s="689"/>
      <c r="I54" s="689"/>
      <c r="J54" s="689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687" t="str">
        <f>DOKU_Verk!H8</f>
        <v/>
      </c>
      <c r="V54" s="689"/>
      <c r="W54" s="689"/>
      <c r="X54" s="689"/>
      <c r="Y54" s="689"/>
      <c r="Z54" s="689"/>
      <c r="AA54" s="689"/>
      <c r="AB54" s="689"/>
      <c r="AC54" s="689"/>
      <c r="AD54" s="684">
        <f>DOKU_Verk!D16</f>
        <v>0</v>
      </c>
      <c r="AE54" s="685"/>
      <c r="AF54" s="686"/>
      <c r="AG54" s="130"/>
    </row>
    <row r="55" spans="1:33" s="31" customFormat="1" ht="26.35" customHeight="1" x14ac:dyDescent="0.2">
      <c r="A55" s="695" t="s">
        <v>770</v>
      </c>
      <c r="B55" s="689"/>
      <c r="C55" s="689"/>
      <c r="D55" s="689"/>
      <c r="E55" s="689"/>
      <c r="F55" s="689"/>
      <c r="G55" s="689"/>
      <c r="H55" s="689"/>
      <c r="I55" s="689"/>
      <c r="J55" s="689"/>
      <c r="K55" s="84"/>
      <c r="L55" s="84"/>
      <c r="M55" s="84"/>
      <c r="N55" s="84"/>
      <c r="O55" s="84"/>
      <c r="P55" s="84"/>
      <c r="Q55" s="84"/>
      <c r="R55" s="84"/>
      <c r="S55" s="84"/>
      <c r="T55" s="84"/>
      <c r="U55" s="687" t="str">
        <f>DOKU_Verk!J8</f>
        <v/>
      </c>
      <c r="V55" s="689"/>
      <c r="W55" s="689"/>
      <c r="X55" s="689"/>
      <c r="Y55" s="689"/>
      <c r="Z55" s="689"/>
      <c r="AA55" s="689"/>
      <c r="AB55" s="689"/>
      <c r="AC55" s="689"/>
      <c r="AD55" s="684">
        <f>DOKU_Verk!E16</f>
        <v>0</v>
      </c>
      <c r="AE55" s="685"/>
      <c r="AF55" s="686"/>
      <c r="AG55" s="130"/>
    </row>
    <row r="56" spans="1:33" s="31" customFormat="1" ht="19.55" customHeight="1" x14ac:dyDescent="0.2">
      <c r="A56" s="86"/>
      <c r="B56" s="85"/>
      <c r="C56" s="85"/>
      <c r="D56" s="85"/>
      <c r="E56" s="85"/>
      <c r="F56" s="85"/>
      <c r="G56" s="85"/>
      <c r="H56" s="85"/>
      <c r="I56" s="85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87"/>
      <c r="V56" s="85"/>
      <c r="W56" s="85"/>
      <c r="X56" s="85"/>
      <c r="Y56" s="718" t="s">
        <v>36</v>
      </c>
      <c r="Z56" s="718"/>
      <c r="AA56" s="718"/>
      <c r="AB56" s="718"/>
      <c r="AC56" s="88"/>
      <c r="AD56" s="710">
        <f>SUM(AD51:AF55)</f>
        <v>0</v>
      </c>
      <c r="AE56" s="711"/>
      <c r="AF56" s="712"/>
      <c r="AG56" s="130"/>
    </row>
    <row r="57" spans="1:33" s="31" customFormat="1" ht="48.75" customHeight="1" x14ac:dyDescent="0.2">
      <c r="A57" s="91" t="s">
        <v>178</v>
      </c>
      <c r="B57" s="92"/>
      <c r="C57" s="92"/>
      <c r="D57" s="92"/>
      <c r="E57" s="92"/>
      <c r="F57" s="92"/>
      <c r="G57" s="92"/>
      <c r="H57" s="93"/>
      <c r="I57" s="93"/>
      <c r="J57" s="93"/>
      <c r="K57" s="93"/>
      <c r="L57" s="93"/>
      <c r="M57" s="93"/>
      <c r="N57" s="93"/>
      <c r="O57" s="693" t="s">
        <v>581</v>
      </c>
      <c r="P57" s="694"/>
      <c r="Q57" s="694"/>
      <c r="R57" s="694"/>
      <c r="S57" s="694"/>
      <c r="T57" s="694"/>
      <c r="U57" s="694"/>
      <c r="V57" s="694"/>
      <c r="W57" s="694"/>
      <c r="X57" s="694"/>
      <c r="Y57" s="694"/>
      <c r="Z57" s="694"/>
      <c r="AA57" s="694"/>
      <c r="AB57" s="694"/>
      <c r="AC57" s="694"/>
      <c r="AD57" s="684">
        <f>DOKU_Verk!J16</f>
        <v>0</v>
      </c>
      <c r="AE57" s="696"/>
      <c r="AF57" s="686"/>
      <c r="AG57" s="130"/>
    </row>
    <row r="58" spans="1:33" s="31" customFormat="1" ht="27.7" customHeight="1" x14ac:dyDescent="0.2">
      <c r="A58" s="702"/>
      <c r="B58" s="703"/>
      <c r="C58" s="703"/>
      <c r="D58" s="703"/>
      <c r="E58" s="703"/>
      <c r="F58" s="703"/>
      <c r="G58" s="703"/>
      <c r="H58" s="79"/>
      <c r="I58" s="79"/>
      <c r="J58" s="79"/>
      <c r="K58" s="79"/>
      <c r="L58" s="79"/>
      <c r="M58" s="79"/>
      <c r="N58" s="79"/>
      <c r="O58" s="89"/>
      <c r="P58" s="90"/>
      <c r="Q58" s="90"/>
      <c r="R58" s="90"/>
      <c r="S58" s="90"/>
      <c r="T58" s="90"/>
      <c r="U58" s="90"/>
      <c r="V58" s="697" t="s">
        <v>37</v>
      </c>
      <c r="W58" s="697"/>
      <c r="X58" s="697"/>
      <c r="Y58" s="697"/>
      <c r="Z58" s="697"/>
      <c r="AA58" s="697"/>
      <c r="AB58" s="697"/>
      <c r="AC58" s="90"/>
      <c r="AD58" s="704">
        <f>SUM(AD56:AF57)</f>
        <v>0</v>
      </c>
      <c r="AE58" s="705"/>
      <c r="AF58" s="706"/>
      <c r="AG58" s="130"/>
    </row>
    <row r="59" spans="1:33" s="31" customFormat="1" ht="63" customHeight="1" x14ac:dyDescent="0.2">
      <c r="A59" s="699" t="s">
        <v>582</v>
      </c>
      <c r="B59" s="700"/>
      <c r="C59" s="700"/>
      <c r="D59" s="700"/>
      <c r="E59" s="700"/>
      <c r="F59" s="700"/>
      <c r="G59" s="700"/>
      <c r="H59" s="700"/>
      <c r="I59" s="700"/>
      <c r="J59" s="700"/>
      <c r="K59" s="700"/>
      <c r="L59" s="700"/>
      <c r="M59" s="700"/>
      <c r="N59" s="700"/>
      <c r="O59" s="700"/>
      <c r="P59" s="700"/>
      <c r="Q59" s="700"/>
      <c r="R59" s="700"/>
      <c r="S59" s="700"/>
      <c r="T59" s="700"/>
      <c r="U59" s="700"/>
      <c r="V59" s="700"/>
      <c r="W59" s="700"/>
      <c r="X59" s="700"/>
      <c r="Y59" s="700"/>
      <c r="Z59" s="700"/>
      <c r="AA59" s="700"/>
      <c r="AB59" s="700"/>
      <c r="AC59" s="700"/>
      <c r="AD59" s="700"/>
      <c r="AE59" s="700"/>
      <c r="AF59" s="701"/>
      <c r="AG59" s="130"/>
    </row>
    <row r="60" spans="1:33" ht="30.75" customHeight="1" x14ac:dyDescent="0.2">
      <c r="A60" s="156" t="s">
        <v>129</v>
      </c>
      <c r="B60" s="31"/>
      <c r="C60" s="31"/>
      <c r="D60" s="31"/>
      <c r="E60" s="31"/>
      <c r="F60" s="31"/>
      <c r="G60" s="31"/>
      <c r="H60" s="157" t="s">
        <v>162</v>
      </c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75"/>
      <c r="W60" s="375"/>
      <c r="X60" s="31"/>
      <c r="Y60" s="31"/>
      <c r="Z60" s="31"/>
      <c r="AA60" s="31"/>
      <c r="AB60" s="31"/>
      <c r="AC60" s="31"/>
      <c r="AD60" s="31"/>
      <c r="AE60" s="31"/>
      <c r="AF60" s="158"/>
    </row>
    <row r="61" spans="1:33" ht="9" customHeight="1" x14ac:dyDescent="0.2"/>
    <row r="62" spans="1:33" ht="13.6" x14ac:dyDescent="0.25">
      <c r="A62" s="35" t="s">
        <v>363</v>
      </c>
      <c r="B62" s="5"/>
      <c r="C62" s="5"/>
      <c r="D62" s="5"/>
      <c r="E62" s="5"/>
      <c r="F62" s="5"/>
      <c r="G62" s="72"/>
      <c r="H62" s="690" t="s">
        <v>150</v>
      </c>
      <c r="I62" s="691"/>
      <c r="J62" s="691"/>
      <c r="K62" s="691"/>
      <c r="L62" s="691"/>
      <c r="M62" s="691"/>
      <c r="N62" s="691"/>
      <c r="O62" s="691"/>
      <c r="P62" s="691"/>
      <c r="Q62" s="691"/>
      <c r="R62" s="691"/>
      <c r="S62" s="691"/>
      <c r="T62" s="691"/>
      <c r="U62" s="691"/>
      <c r="V62" s="691"/>
      <c r="W62" s="691"/>
      <c r="X62" s="691"/>
      <c r="Y62" s="691"/>
      <c r="Z62" s="691"/>
      <c r="AA62" s="691"/>
      <c r="AB62" s="691"/>
      <c r="AC62" s="691"/>
      <c r="AD62" s="691"/>
      <c r="AE62" s="691"/>
      <c r="AF62" s="692"/>
    </row>
    <row r="63" spans="1:33" x14ac:dyDescent="0.2">
      <c r="A63" s="34" t="s">
        <v>149</v>
      </c>
      <c r="B63" s="5"/>
      <c r="C63" s="5"/>
      <c r="D63" s="5"/>
      <c r="E63" s="5"/>
      <c r="F63" s="5"/>
      <c r="G63" s="642">
        <f>kostges</f>
        <v>0</v>
      </c>
      <c r="H63" s="642"/>
      <c r="I63" s="642"/>
      <c r="J63" s="643"/>
      <c r="K63" s="38"/>
      <c r="L63" s="38" t="s">
        <v>151</v>
      </c>
      <c r="M63" s="38"/>
      <c r="N63" s="38"/>
      <c r="O63" s="38"/>
      <c r="P63" s="38"/>
      <c r="Q63" s="644">
        <f>kostges/Laufzeit</f>
        <v>0</v>
      </c>
      <c r="R63" s="645"/>
      <c r="S63" s="646"/>
      <c r="T63" s="38" t="s">
        <v>744</v>
      </c>
      <c r="U63" s="38"/>
      <c r="V63" s="38"/>
      <c r="W63" s="644" t="str">
        <f>IF(kostges=0,"",SUM(kostges/TNpl))</f>
        <v/>
      </c>
      <c r="X63" s="645"/>
      <c r="Y63" s="646"/>
      <c r="Z63" s="38" t="s">
        <v>745</v>
      </c>
      <c r="AA63" s="38"/>
      <c r="AB63" s="38"/>
      <c r="AC63" s="38"/>
      <c r="AD63" s="644" t="str">
        <f>IF(kostges=0,"",SUM(kostges/TNpl/Laufzeit))</f>
        <v/>
      </c>
      <c r="AE63" s="644"/>
      <c r="AF63" s="698"/>
    </row>
    <row r="64" spans="1:33" x14ac:dyDescent="0.2">
      <c r="A64" s="140" t="s">
        <v>697</v>
      </c>
      <c r="B64" s="5"/>
      <c r="C64" s="5"/>
      <c r="D64" s="5"/>
      <c r="E64" s="5"/>
      <c r="F64" s="5"/>
      <c r="G64" s="642">
        <f>aktivkofi</f>
        <v>0</v>
      </c>
      <c r="H64" s="642"/>
      <c r="I64" s="642"/>
      <c r="J64" s="643"/>
      <c r="K64" s="38"/>
      <c r="L64" s="38" t="s">
        <v>151</v>
      </c>
      <c r="M64" s="38"/>
      <c r="N64" s="38"/>
      <c r="O64" s="38"/>
      <c r="P64" s="38"/>
      <c r="Q64" s="644">
        <f>aktivkofi/Laufzeit</f>
        <v>0</v>
      </c>
      <c r="R64" s="645"/>
      <c r="S64" s="646"/>
      <c r="T64" s="38" t="s">
        <v>744</v>
      </c>
      <c r="U64" s="38"/>
      <c r="V64" s="38"/>
      <c r="W64" s="713" t="str">
        <f>IF(aktivkofi=0,"",SUM(aktivkofi/TNpl))</f>
        <v/>
      </c>
      <c r="X64" s="713"/>
      <c r="Y64" s="714"/>
      <c r="Z64" s="38" t="s">
        <v>745</v>
      </c>
      <c r="AA64" s="38"/>
      <c r="AB64" s="38"/>
      <c r="AC64" s="38"/>
      <c r="AD64" s="644" t="str">
        <f>IF(aktivkofi=0,"",SUM(aktivkofi/TNpl/Laufzeit))</f>
        <v/>
      </c>
      <c r="AE64" s="644"/>
      <c r="AF64" s="698"/>
    </row>
    <row r="65" spans="1:32" ht="12.25" customHeight="1" x14ac:dyDescent="0.2">
      <c r="A65" s="140" t="s">
        <v>698</v>
      </c>
      <c r="B65" s="5"/>
      <c r="C65" s="5"/>
      <c r="D65" s="5"/>
      <c r="E65" s="5"/>
      <c r="F65" s="5"/>
      <c r="G65" s="642">
        <f>Tnentgeltges</f>
        <v>0</v>
      </c>
      <c r="H65" s="642"/>
      <c r="I65" s="642"/>
      <c r="J65" s="643"/>
      <c r="K65" s="38"/>
      <c r="L65" s="38" t="s">
        <v>151</v>
      </c>
      <c r="M65" s="38"/>
      <c r="N65" s="38"/>
      <c r="O65" s="38"/>
      <c r="P65" s="38"/>
      <c r="Q65" s="644">
        <f>Tnentgeltges/Laufzeit</f>
        <v>0</v>
      </c>
      <c r="R65" s="645"/>
      <c r="S65" s="646"/>
      <c r="T65" s="38" t="s">
        <v>744</v>
      </c>
      <c r="U65" s="38"/>
      <c r="V65" s="38"/>
      <c r="W65" s="644" t="e">
        <f>SUM(Tnentgeltges/TNpl)</f>
        <v>#DIV/0!</v>
      </c>
      <c r="X65" s="645"/>
      <c r="Y65" s="646"/>
      <c r="Z65" s="38" t="s">
        <v>745</v>
      </c>
      <c r="AA65" s="38"/>
      <c r="AB65" s="38"/>
      <c r="AC65" s="38"/>
      <c r="AD65" s="644" t="str">
        <f>IF(aktivkofi=0,"",SUM(Tnentgeltges/TNpl/Laufzeit))</f>
        <v/>
      </c>
      <c r="AE65" s="644"/>
      <c r="AF65" s="698"/>
    </row>
    <row r="66" spans="1:32" ht="17.350000000000001" customHeight="1" x14ac:dyDescent="0.25">
      <c r="A66" s="37" t="s">
        <v>168</v>
      </c>
      <c r="H66" s="57" t="s">
        <v>169</v>
      </c>
      <c r="I66" s="57"/>
      <c r="J66" s="57"/>
      <c r="K66" s="602">
        <v>2025</v>
      </c>
      <c r="L66" s="603"/>
      <c r="M66" s="603"/>
      <c r="N66" s="603"/>
      <c r="O66" s="57"/>
      <c r="P66" s="606">
        <v>2026</v>
      </c>
      <c r="Q66" s="401"/>
      <c r="R66" s="401"/>
      <c r="S66" s="401"/>
      <c r="T66" s="57"/>
      <c r="U66" s="602">
        <v>2027</v>
      </c>
      <c r="V66" s="603"/>
      <c r="W66" s="603"/>
      <c r="X66" s="155"/>
      <c r="Y66" s="602"/>
      <c r="Z66" s="603"/>
      <c r="AA66" s="603"/>
      <c r="AB66" s="132"/>
      <c r="AC66" s="57"/>
      <c r="AD66" s="57"/>
      <c r="AE66" s="57"/>
      <c r="AF66" s="143"/>
    </row>
    <row r="67" spans="1:32" ht="18" customHeight="1" x14ac:dyDescent="0.2">
      <c r="A67" s="123" t="s">
        <v>703</v>
      </c>
      <c r="E67" s="604">
        <f>kostges</f>
        <v>0</v>
      </c>
      <c r="F67" s="607"/>
      <c r="G67" s="607"/>
      <c r="H67" s="607"/>
      <c r="I67" s="607"/>
      <c r="J67" s="154"/>
      <c r="K67" s="604"/>
      <c r="L67" s="605"/>
      <c r="M67" s="605"/>
      <c r="N67" s="605"/>
      <c r="P67" s="604">
        <f>Kost2jahr</f>
        <v>0</v>
      </c>
      <c r="Q67" s="605"/>
      <c r="R67" s="605"/>
      <c r="S67" s="605"/>
      <c r="T67" s="154"/>
      <c r="U67" s="604">
        <f>kost3jahr</f>
        <v>0</v>
      </c>
      <c r="V67" s="607"/>
      <c r="W67" s="607"/>
      <c r="X67" s="154"/>
      <c r="Y67" s="604"/>
      <c r="Z67" s="605"/>
      <c r="AA67" s="605"/>
      <c r="AC67" s="719" t="s">
        <v>699</v>
      </c>
      <c r="AD67" s="588"/>
      <c r="AE67" s="588"/>
      <c r="AF67" s="144"/>
    </row>
    <row r="68" spans="1:32" x14ac:dyDescent="0.2">
      <c r="A68" s="123" t="s">
        <v>810</v>
      </c>
      <c r="E68" s="604">
        <f>mastdges</f>
        <v>0</v>
      </c>
      <c r="F68" s="607"/>
      <c r="G68" s="607"/>
      <c r="H68" s="607"/>
      <c r="I68" s="607"/>
      <c r="J68" s="154"/>
      <c r="K68" s="604"/>
      <c r="L68" s="605"/>
      <c r="M68" s="605"/>
      <c r="N68" s="605"/>
      <c r="O68" s="154"/>
      <c r="P68" s="604">
        <f>mastd2jahr</f>
        <v>0</v>
      </c>
      <c r="Q68" s="605"/>
      <c r="R68" s="605"/>
      <c r="S68" s="605"/>
      <c r="T68" s="154"/>
      <c r="U68" s="608">
        <f>mastd3jahr</f>
        <v>0</v>
      </c>
      <c r="V68" s="609"/>
      <c r="W68" s="610"/>
      <c r="X68" s="154"/>
      <c r="Y68" s="604"/>
      <c r="Z68" s="605"/>
      <c r="AA68" s="605"/>
      <c r="AC68" s="587" t="str">
        <f>IF(mastdges=0,"",SUM(mastdges/kostges))</f>
        <v/>
      </c>
      <c r="AD68" s="588"/>
      <c r="AE68" s="588"/>
      <c r="AF68" s="144"/>
    </row>
    <row r="69" spans="1:32" x14ac:dyDescent="0.2">
      <c r="A69" s="123" t="s">
        <v>932</v>
      </c>
      <c r="E69" s="604">
        <f>mbges</f>
        <v>0</v>
      </c>
      <c r="F69" s="607"/>
      <c r="G69" s="607"/>
      <c r="H69" s="607"/>
      <c r="I69" s="607"/>
      <c r="J69" s="154"/>
      <c r="K69" s="614"/>
      <c r="L69" s="605"/>
      <c r="M69" s="605"/>
      <c r="N69" s="605"/>
      <c r="O69" s="154"/>
      <c r="P69" s="614" cm="1">
        <f t="array" ref="P69">mb2jahr</f>
        <v>0</v>
      </c>
      <c r="Q69" s="605"/>
      <c r="R69" s="605"/>
      <c r="S69" s="605"/>
      <c r="T69" s="154"/>
      <c r="U69" s="608">
        <f>bm3jahr</f>
        <v>0</v>
      </c>
      <c r="V69" s="609"/>
      <c r="W69" s="610"/>
      <c r="X69" s="154"/>
      <c r="Y69" s="604"/>
      <c r="Z69" s="605"/>
      <c r="AA69" s="605"/>
      <c r="AC69" s="587" t="str">
        <f>IF(mbges=0,"",SUM(mbges/kostges))</f>
        <v/>
      </c>
      <c r="AD69" s="588"/>
      <c r="AE69" s="588"/>
      <c r="AF69" s="144"/>
    </row>
    <row r="70" spans="1:32" x14ac:dyDescent="0.2">
      <c r="A70" s="123" t="s">
        <v>811</v>
      </c>
      <c r="E70" s="604">
        <f>mffKIges</f>
        <v>0</v>
      </c>
      <c r="F70" s="607"/>
      <c r="G70" s="607"/>
      <c r="H70" s="607"/>
      <c r="I70" s="607"/>
      <c r="J70" s="154"/>
      <c r="K70" s="604"/>
      <c r="L70" s="605"/>
      <c r="M70" s="605"/>
      <c r="N70" s="605"/>
      <c r="O70" s="154"/>
      <c r="P70" s="604">
        <f>mffKI2jahr</f>
        <v>0</v>
      </c>
      <c r="Q70" s="605"/>
      <c r="R70" s="605"/>
      <c r="S70" s="605"/>
      <c r="T70" s="154"/>
      <c r="U70" s="611">
        <f>mffki3jahr</f>
        <v>0</v>
      </c>
      <c r="V70" s="612"/>
      <c r="W70" s="613"/>
      <c r="X70" s="160"/>
      <c r="Y70" s="604"/>
      <c r="Z70" s="605"/>
      <c r="AA70" s="605"/>
      <c r="AC70" s="587" t="str">
        <f>IF(mffKIges=0,"",SUM(mffKIges/kostges))</f>
        <v/>
      </c>
      <c r="AD70" s="588"/>
      <c r="AE70" s="588"/>
      <c r="AF70" s="144"/>
    </row>
    <row r="71" spans="1:32" x14ac:dyDescent="0.2">
      <c r="A71" s="123" t="s">
        <v>812</v>
      </c>
      <c r="E71" s="604">
        <f>mwgges</f>
        <v>0</v>
      </c>
      <c r="F71" s="607"/>
      <c r="G71" s="607"/>
      <c r="H71" s="607"/>
      <c r="I71" s="607"/>
      <c r="J71" s="154"/>
      <c r="K71" s="604"/>
      <c r="L71" s="605"/>
      <c r="M71" s="605"/>
      <c r="N71" s="605"/>
      <c r="O71" s="154"/>
      <c r="P71" s="604">
        <f>mwg2jahr</f>
        <v>0</v>
      </c>
      <c r="Q71" s="605"/>
      <c r="R71" s="605"/>
      <c r="S71" s="605"/>
      <c r="T71" s="154"/>
      <c r="U71" s="608">
        <f>mwg3jahr</f>
        <v>0</v>
      </c>
      <c r="V71" s="609"/>
      <c r="W71" s="610"/>
      <c r="X71" s="154"/>
      <c r="Y71" s="604"/>
      <c r="Z71" s="605"/>
      <c r="AA71" s="605"/>
      <c r="AC71" s="587" t="str">
        <f>IF(mwgges=0,"",SUM(mwgges/kostges))</f>
        <v/>
      </c>
      <c r="AD71" s="588"/>
      <c r="AE71" s="588"/>
      <c r="AF71" s="144"/>
    </row>
    <row r="72" spans="1:32" ht="33.799999999999997" customHeight="1" x14ac:dyDescent="0.25">
      <c r="A72" s="720" t="s">
        <v>701</v>
      </c>
      <c r="B72" s="636"/>
      <c r="C72" s="636"/>
      <c r="D72" s="636"/>
      <c r="E72" s="636"/>
      <c r="H72" s="142" t="s">
        <v>702</v>
      </c>
      <c r="I72" s="142"/>
      <c r="J72" s="142"/>
      <c r="K72" s="142"/>
      <c r="L72" s="142"/>
      <c r="M72" s="722" t="s">
        <v>746</v>
      </c>
      <c r="N72" s="722"/>
      <c r="O72" s="722"/>
      <c r="P72" s="722"/>
      <c r="R72" s="722" t="s">
        <v>1022</v>
      </c>
      <c r="S72" s="722"/>
      <c r="T72" s="722"/>
      <c r="U72" s="722"/>
      <c r="W72" s="141"/>
      <c r="X72" s="141"/>
      <c r="Y72" s="141"/>
      <c r="Z72" s="141"/>
      <c r="AF72" s="28"/>
    </row>
    <row r="73" spans="1:32" x14ac:dyDescent="0.2">
      <c r="A73" s="721"/>
      <c r="B73" s="636"/>
      <c r="C73" s="636"/>
      <c r="D73" s="636"/>
      <c r="E73" s="636"/>
      <c r="H73" s="715">
        <f>kostges-Tnentgeltges</f>
        <v>0</v>
      </c>
      <c r="I73" s="716"/>
      <c r="J73" s="716"/>
      <c r="K73" s="717"/>
      <c r="M73" s="715">
        <f>E67-E68</f>
        <v>0</v>
      </c>
      <c r="N73" s="716"/>
      <c r="O73" s="716"/>
      <c r="P73" s="717"/>
      <c r="R73" s="715">
        <f>E68</f>
        <v>0</v>
      </c>
      <c r="S73" s="716"/>
      <c r="T73" s="716"/>
      <c r="U73" s="717"/>
      <c r="W73" s="723"/>
      <c r="X73" s="723"/>
      <c r="Y73" s="111"/>
      <c r="Z73" s="111"/>
      <c r="AF73" s="28"/>
    </row>
    <row r="74" spans="1:32" ht="12.25" customHeight="1" x14ac:dyDescent="0.2">
      <c r="A74" s="110"/>
      <c r="B74" s="2"/>
      <c r="C74" s="2"/>
      <c r="D74" s="2"/>
      <c r="E74" s="2"/>
      <c r="H74" s="111"/>
      <c r="M74" s="709"/>
      <c r="N74" s="709"/>
      <c r="O74" s="709"/>
      <c r="P74" s="709"/>
      <c r="R74" s="709"/>
      <c r="S74" s="709"/>
      <c r="T74" s="709"/>
      <c r="U74" s="709"/>
      <c r="W74" s="709"/>
      <c r="X74" s="462"/>
      <c r="AF74" s="28"/>
    </row>
    <row r="75" spans="1:32" ht="13.6" customHeight="1" x14ac:dyDescent="0.25">
      <c r="A75" s="707" t="s">
        <v>599</v>
      </c>
      <c r="B75" s="708"/>
      <c r="C75" s="708"/>
      <c r="D75" s="708"/>
      <c r="E75" s="708"/>
      <c r="F75" s="708"/>
      <c r="G75" s="708"/>
      <c r="H75" s="708"/>
      <c r="I75" s="708"/>
      <c r="J75" s="708"/>
      <c r="K75" s="462"/>
      <c r="L75" s="462"/>
      <c r="M75" s="462"/>
      <c r="N75" s="462"/>
      <c r="O75" s="462"/>
      <c r="P75" s="462"/>
      <c r="Q75" s="462"/>
      <c r="R75" s="462"/>
      <c r="S75" s="462"/>
      <c r="T75" s="462"/>
      <c r="U75" s="462"/>
      <c r="V75" s="462"/>
      <c r="W75" s="462"/>
      <c r="X75" s="462"/>
      <c r="Y75" s="462"/>
      <c r="Z75" s="462"/>
      <c r="AA75" s="462"/>
      <c r="AB75" s="462"/>
      <c r="AC75" s="462"/>
      <c r="AD75" s="462"/>
      <c r="AE75" s="462"/>
      <c r="AF75" s="369"/>
    </row>
    <row r="76" spans="1:32" ht="16.5" customHeight="1" x14ac:dyDescent="0.2">
      <c r="A76" s="34"/>
      <c r="B76" s="401" t="s">
        <v>586</v>
      </c>
      <c r="C76" s="401"/>
      <c r="D76" s="401"/>
      <c r="E76" s="401"/>
      <c r="F76" s="401"/>
      <c r="G76" s="401"/>
      <c r="H76" s="401"/>
      <c r="I76" s="401"/>
      <c r="J76" s="591"/>
      <c r="K76" s="34"/>
      <c r="L76" s="145" t="s">
        <v>704</v>
      </c>
      <c r="M76" s="5"/>
      <c r="N76" s="5"/>
      <c r="O76" s="5"/>
      <c r="P76" s="5"/>
      <c r="Q76" s="5"/>
      <c r="R76" s="5"/>
      <c r="S76" s="5"/>
      <c r="T76" s="5"/>
      <c r="U76" s="5"/>
      <c r="V76" s="72"/>
      <c r="W76" s="34"/>
      <c r="X76" s="401" t="s">
        <v>600</v>
      </c>
      <c r="Y76" s="401"/>
      <c r="Z76" s="401"/>
      <c r="AA76" s="401"/>
      <c r="AB76" s="401"/>
      <c r="AC76" s="401"/>
      <c r="AD76" s="401"/>
      <c r="AE76" s="401"/>
      <c r="AF76" s="591"/>
    </row>
    <row r="77" spans="1:32" ht="16.5" customHeight="1" x14ac:dyDescent="0.2">
      <c r="A77" s="34"/>
      <c r="B77" s="401" t="s">
        <v>98</v>
      </c>
      <c r="C77" s="401"/>
      <c r="D77" s="401"/>
      <c r="E77" s="401"/>
      <c r="F77" s="401"/>
      <c r="G77" s="401"/>
      <c r="H77" s="401"/>
      <c r="I77" s="401"/>
      <c r="J77" s="591"/>
      <c r="K77" s="34"/>
      <c r="L77" s="401" t="s">
        <v>587</v>
      </c>
      <c r="M77" s="401"/>
      <c r="N77" s="401"/>
      <c r="O77" s="401"/>
      <c r="P77" s="401"/>
      <c r="Q77" s="401"/>
      <c r="R77" s="401"/>
      <c r="S77" s="401"/>
      <c r="T77" s="401"/>
      <c r="U77" s="401"/>
      <c r="V77" s="591"/>
      <c r="W77" s="34"/>
      <c r="X77" s="589" t="s">
        <v>926</v>
      </c>
      <c r="Y77" s="589"/>
      <c r="Z77" s="589"/>
      <c r="AA77" s="589"/>
      <c r="AB77" s="589"/>
      <c r="AC77" s="589"/>
      <c r="AD77" s="589"/>
      <c r="AE77" s="589"/>
      <c r="AF77" s="590"/>
    </row>
    <row r="78" spans="1:32" ht="16.5" customHeight="1" x14ac:dyDescent="0.2">
      <c r="A78" s="34"/>
      <c r="B78" s="401" t="s">
        <v>589</v>
      </c>
      <c r="C78" s="401"/>
      <c r="D78" s="401"/>
      <c r="E78" s="401"/>
      <c r="F78" s="401"/>
      <c r="G78" s="401"/>
      <c r="H78" s="401"/>
      <c r="I78" s="401"/>
      <c r="J78" s="591"/>
      <c r="K78" s="34"/>
      <c r="L78" s="592" t="s">
        <v>922</v>
      </c>
      <c r="M78" s="401"/>
      <c r="N78" s="401"/>
      <c r="O78" s="401"/>
      <c r="P78" s="401"/>
      <c r="Q78" s="401"/>
      <c r="R78" s="401"/>
      <c r="S78" s="401"/>
      <c r="T78" s="401"/>
      <c r="U78" s="401"/>
      <c r="V78" s="591"/>
      <c r="W78" s="34"/>
      <c r="X78" s="401" t="s">
        <v>588</v>
      </c>
      <c r="Y78" s="401"/>
      <c r="Z78" s="401"/>
      <c r="AA78" s="401"/>
      <c r="AB78" s="401"/>
      <c r="AC78" s="401"/>
      <c r="AD78" s="401"/>
      <c r="AE78" s="401"/>
      <c r="AF78" s="591"/>
    </row>
    <row r="79" spans="1:32" ht="16.5" customHeight="1" x14ac:dyDescent="0.2">
      <c r="A79" s="34"/>
      <c r="B79" s="401" t="s">
        <v>592</v>
      </c>
      <c r="C79" s="401"/>
      <c r="D79" s="401"/>
      <c r="E79" s="401"/>
      <c r="F79" s="401"/>
      <c r="G79" s="401"/>
      <c r="H79" s="401"/>
      <c r="I79" s="401"/>
      <c r="J79" s="591"/>
      <c r="K79" s="34"/>
      <c r="L79" s="592" t="s">
        <v>590</v>
      </c>
      <c r="M79" s="401"/>
      <c r="N79" s="401"/>
      <c r="O79" s="401"/>
      <c r="P79" s="401"/>
      <c r="Q79" s="401"/>
      <c r="R79" s="401"/>
      <c r="S79" s="401"/>
      <c r="T79" s="401"/>
      <c r="U79" s="401"/>
      <c r="V79" s="591"/>
      <c r="W79" s="34"/>
      <c r="X79" s="592" t="s">
        <v>927</v>
      </c>
      <c r="Y79" s="401"/>
      <c r="Z79" s="401"/>
      <c r="AA79" s="401"/>
      <c r="AB79" s="401"/>
      <c r="AC79" s="401"/>
      <c r="AD79" s="401"/>
      <c r="AE79" s="401"/>
      <c r="AF79" s="591"/>
    </row>
    <row r="80" spans="1:32" ht="16.5" customHeight="1" x14ac:dyDescent="0.2">
      <c r="A80" s="34"/>
      <c r="B80" s="401" t="s">
        <v>594</v>
      </c>
      <c r="C80" s="401"/>
      <c r="D80" s="401"/>
      <c r="E80" s="401"/>
      <c r="F80" s="401"/>
      <c r="G80" s="401"/>
      <c r="H80" s="401"/>
      <c r="I80" s="401"/>
      <c r="J80" s="591"/>
      <c r="K80" s="34"/>
      <c r="L80" s="592" t="s">
        <v>593</v>
      </c>
      <c r="M80" s="401"/>
      <c r="N80" s="401"/>
      <c r="O80" s="401"/>
      <c r="P80" s="401"/>
      <c r="Q80" s="401"/>
      <c r="R80" s="401"/>
      <c r="S80" s="401"/>
      <c r="T80" s="401"/>
      <c r="U80" s="401"/>
      <c r="V80" s="591"/>
      <c r="W80" s="34"/>
      <c r="X80" s="401" t="s">
        <v>591</v>
      </c>
      <c r="Y80" s="401"/>
      <c r="Z80" s="401"/>
      <c r="AA80" s="401"/>
      <c r="AB80" s="401"/>
      <c r="AC80" s="401"/>
      <c r="AD80" s="401"/>
      <c r="AE80" s="401"/>
      <c r="AF80" s="591"/>
    </row>
    <row r="81" spans="1:32" ht="16.5" customHeight="1" x14ac:dyDescent="0.2">
      <c r="A81" s="34"/>
      <c r="B81" s="592" t="s">
        <v>921</v>
      </c>
      <c r="C81" s="401"/>
      <c r="D81" s="401"/>
      <c r="E81" s="401"/>
      <c r="F81" s="401"/>
      <c r="G81" s="401"/>
      <c r="H81" s="401"/>
      <c r="I81" s="401"/>
      <c r="J81" s="591"/>
      <c r="K81" s="34"/>
      <c r="L81" s="592" t="s">
        <v>923</v>
      </c>
      <c r="M81" s="401"/>
      <c r="N81" s="401"/>
      <c r="O81" s="401"/>
      <c r="P81" s="401"/>
      <c r="Q81" s="401"/>
      <c r="R81" s="401"/>
      <c r="S81" s="401"/>
      <c r="T81" s="401"/>
      <c r="U81" s="401"/>
      <c r="V81" s="591"/>
      <c r="W81" s="34"/>
      <c r="X81" s="592" t="s">
        <v>954</v>
      </c>
      <c r="Y81" s="401"/>
      <c r="Z81" s="401"/>
      <c r="AA81" s="401"/>
      <c r="AB81" s="401"/>
      <c r="AC81" s="401"/>
      <c r="AD81" s="401"/>
      <c r="AE81" s="401"/>
      <c r="AF81" s="591"/>
    </row>
    <row r="82" spans="1:32" ht="16.5" customHeight="1" x14ac:dyDescent="0.2">
      <c r="A82" s="34"/>
      <c r="B82" s="401" t="s">
        <v>595</v>
      </c>
      <c r="C82" s="401"/>
      <c r="D82" s="401"/>
      <c r="E82" s="401"/>
      <c r="F82" s="401"/>
      <c r="G82" s="401"/>
      <c r="H82" s="401"/>
      <c r="I82" s="401"/>
      <c r="J82" s="591"/>
      <c r="K82" s="34"/>
      <c r="L82" s="593" t="s">
        <v>924</v>
      </c>
      <c r="M82" s="594"/>
      <c r="N82" s="594"/>
      <c r="O82" s="594"/>
      <c r="P82" s="594"/>
      <c r="Q82" s="594"/>
      <c r="R82" s="594"/>
      <c r="S82" s="594"/>
      <c r="T82" s="594"/>
      <c r="U82" s="594"/>
      <c r="V82" s="595"/>
      <c r="W82" s="34"/>
      <c r="X82" s="401" t="s">
        <v>97</v>
      </c>
      <c r="Y82" s="401"/>
      <c r="Z82" s="401"/>
      <c r="AA82" s="401"/>
      <c r="AB82" s="401"/>
      <c r="AC82" s="401"/>
      <c r="AD82" s="401"/>
      <c r="AE82" s="401"/>
      <c r="AF82" s="591"/>
    </row>
    <row r="83" spans="1:32" ht="16.5" customHeight="1" x14ac:dyDescent="0.2">
      <c r="A83" s="34"/>
      <c r="B83" s="592" t="s">
        <v>933</v>
      </c>
      <c r="C83" s="401"/>
      <c r="D83" s="401"/>
      <c r="E83" s="401"/>
      <c r="F83" s="401"/>
      <c r="G83" s="401"/>
      <c r="H83" s="401"/>
      <c r="I83" s="401"/>
      <c r="J83" s="591"/>
      <c r="K83" s="34"/>
      <c r="L83" s="593" t="s">
        <v>596</v>
      </c>
      <c r="M83" s="594"/>
      <c r="N83" s="594"/>
      <c r="O83" s="594"/>
      <c r="P83" s="594"/>
      <c r="Q83" s="594"/>
      <c r="R83" s="594"/>
      <c r="S83" s="594"/>
      <c r="T83" s="594"/>
      <c r="U83" s="594"/>
      <c r="V83" s="595"/>
      <c r="W83" s="34"/>
      <c r="X83" s="401" t="s">
        <v>598</v>
      </c>
      <c r="Y83" s="401"/>
      <c r="Z83" s="401"/>
      <c r="AA83" s="401"/>
      <c r="AB83" s="401"/>
      <c r="AC83" s="401"/>
      <c r="AD83" s="401"/>
      <c r="AE83" s="401"/>
      <c r="AF83" s="591"/>
    </row>
    <row r="84" spans="1:32" ht="12.75" hidden="1" customHeight="1" x14ac:dyDescent="0.2"/>
    <row r="85" spans="1:32" ht="16.5" customHeight="1" x14ac:dyDescent="0.2">
      <c r="A85" s="34"/>
      <c r="B85" s="592" t="s">
        <v>597</v>
      </c>
      <c r="C85" s="401"/>
      <c r="D85" s="401"/>
      <c r="E85" s="401"/>
      <c r="F85" s="401"/>
      <c r="G85" s="401"/>
      <c r="H85" s="401"/>
      <c r="I85" s="401"/>
      <c r="J85" s="591"/>
      <c r="K85" s="34"/>
      <c r="L85" s="593" t="s">
        <v>925</v>
      </c>
      <c r="M85" s="594"/>
      <c r="N85" s="594"/>
      <c r="O85" s="594"/>
      <c r="P85" s="594"/>
      <c r="Q85" s="594"/>
      <c r="R85" s="594"/>
      <c r="S85" s="594"/>
      <c r="T85" s="594"/>
      <c r="U85" s="594"/>
      <c r="V85" s="595"/>
      <c r="W85" s="34"/>
      <c r="X85" s="401"/>
      <c r="Y85" s="401"/>
      <c r="Z85" s="401"/>
      <c r="AA85" s="401"/>
      <c r="AB85" s="401"/>
      <c r="AC85" s="401"/>
      <c r="AD85" s="401"/>
      <c r="AE85" s="401"/>
      <c r="AF85" s="591"/>
    </row>
  </sheetData>
  <dataConsolidate/>
  <customSheetViews>
    <customSheetView guid="{EEA7A97B-E2BF-43AD-B211-D284BEE221A1}" showGridLines="0" hiddenRows="1" showRuler="0" topLeftCell="A13">
      <selection activeCell="AI21" sqref="AI21"/>
      <rowBreaks count="1" manualBreakCount="1">
        <brk id="56" max="16383" man="1"/>
      </rowBreaks>
      <pageMargins left="0.78740157480314965" right="0.6692913385826772" top="0.39370078740157483" bottom="0.70866141732283472" header="0.27559055118110237" footer="0.11811023622047245"/>
      <pageSetup paperSize="9" orientation="portrait" r:id="rId1"/>
      <headerFooter alignWithMargins="0">
        <oddFooter>&amp;LAnmeldeverfahren 2010 - 1</oddFooter>
      </headerFooter>
    </customSheetView>
    <customSheetView guid="{04F5F062-CD85-4BE7-B897-A8C5C601EF7B}" showPageBreaks="1" showGridLines="0" printArea="1" hiddenRows="1" showRuler="0">
      <selection activeCell="AI21" sqref="AI21"/>
      <rowBreaks count="1" manualBreakCount="1">
        <brk id="56" max="16383" man="1"/>
      </rowBreaks>
      <pageMargins left="0.78740157480314965" right="0.6692913385826772" top="0.39370078740157483" bottom="0.70866141732283472" header="0.27559055118110237" footer="0.11811023622047245"/>
      <pageSetup paperSize="9" orientation="portrait" r:id="rId2"/>
      <headerFooter alignWithMargins="0">
        <oddFooter>&amp;LAnmeldeverfahren 2010 - 1</oddFooter>
      </headerFooter>
    </customSheetView>
  </customSheetViews>
  <mergeCells count="189">
    <mergeCell ref="L50:M50"/>
    <mergeCell ref="A35:H35"/>
    <mergeCell ref="A36:AF36"/>
    <mergeCell ref="P37:S37"/>
    <mergeCell ref="N39:O39"/>
    <mergeCell ref="AC42:AF42"/>
    <mergeCell ref="Q42:T42"/>
    <mergeCell ref="X33:AA33"/>
    <mergeCell ref="A40:AF41"/>
    <mergeCell ref="J35:AC35"/>
    <mergeCell ref="V49:W49"/>
    <mergeCell ref="AD64:AF64"/>
    <mergeCell ref="W64:Y64"/>
    <mergeCell ref="M73:P73"/>
    <mergeCell ref="AD65:AF65"/>
    <mergeCell ref="U69:W69"/>
    <mergeCell ref="Y69:AA69"/>
    <mergeCell ref="Y56:AB56"/>
    <mergeCell ref="AC67:AE67"/>
    <mergeCell ref="AC68:AE68"/>
    <mergeCell ref="AC70:AE70"/>
    <mergeCell ref="Y67:AA67"/>
    <mergeCell ref="Y68:AA68"/>
    <mergeCell ref="Y70:AA70"/>
    <mergeCell ref="Y71:AA71"/>
    <mergeCell ref="Y66:AA66"/>
    <mergeCell ref="M72:P72"/>
    <mergeCell ref="R72:U72"/>
    <mergeCell ref="K68:N68"/>
    <mergeCell ref="K70:N70"/>
    <mergeCell ref="K71:N71"/>
    <mergeCell ref="K67:N67"/>
    <mergeCell ref="H73:K73"/>
    <mergeCell ref="E67:I67"/>
    <mergeCell ref="E68:I68"/>
    <mergeCell ref="B79:J79"/>
    <mergeCell ref="B77:J77"/>
    <mergeCell ref="A75:J75"/>
    <mergeCell ref="L77:V77"/>
    <mergeCell ref="W75:AF75"/>
    <mergeCell ref="X76:AF76"/>
    <mergeCell ref="G65:J65"/>
    <mergeCell ref="Q65:S65"/>
    <mergeCell ref="W65:Y65"/>
    <mergeCell ref="K66:N66"/>
    <mergeCell ref="W74:X74"/>
    <mergeCell ref="A72:E73"/>
    <mergeCell ref="M74:P74"/>
    <mergeCell ref="R74:U74"/>
    <mergeCell ref="E70:I70"/>
    <mergeCell ref="E71:I71"/>
    <mergeCell ref="U71:W71"/>
    <mergeCell ref="R73:U73"/>
    <mergeCell ref="W73:X73"/>
    <mergeCell ref="AD63:AF63"/>
    <mergeCell ref="V60:W60"/>
    <mergeCell ref="U52:AC52"/>
    <mergeCell ref="A59:AF59"/>
    <mergeCell ref="AD53:AF53"/>
    <mergeCell ref="A58:G58"/>
    <mergeCell ref="AD54:AF54"/>
    <mergeCell ref="AD58:AF58"/>
    <mergeCell ref="A55:J55"/>
    <mergeCell ref="A53:J53"/>
    <mergeCell ref="A52:J52"/>
    <mergeCell ref="U53:AC53"/>
    <mergeCell ref="AD56:AF56"/>
    <mergeCell ref="AD55:AF55"/>
    <mergeCell ref="AD52:AF52"/>
    <mergeCell ref="AD11:AF11"/>
    <mergeCell ref="AD10:AE10"/>
    <mergeCell ref="H10:K10"/>
    <mergeCell ref="H13:N13"/>
    <mergeCell ref="H14:N14"/>
    <mergeCell ref="K4:S4"/>
    <mergeCell ref="AD51:AF51"/>
    <mergeCell ref="U51:AC51"/>
    <mergeCell ref="U55:AC55"/>
    <mergeCell ref="U54:AC54"/>
    <mergeCell ref="A54:J54"/>
    <mergeCell ref="A51:J51"/>
    <mergeCell ref="AD50:AF50"/>
    <mergeCell ref="O50:Q50"/>
    <mergeCell ref="N49:O49"/>
    <mergeCell ref="A29:L29"/>
    <mergeCell ref="V45:W45"/>
    <mergeCell ref="AC34:AF34"/>
    <mergeCell ref="A31:AF31"/>
    <mergeCell ref="A43:AB43"/>
    <mergeCell ref="AA47:AA48"/>
    <mergeCell ref="X47:Z48"/>
    <mergeCell ref="L47:W47"/>
    <mergeCell ref="R49:S49"/>
    <mergeCell ref="Z37:AB37"/>
    <mergeCell ref="AC71:AE71"/>
    <mergeCell ref="AE1:AF2"/>
    <mergeCell ref="G64:J64"/>
    <mergeCell ref="Q64:S64"/>
    <mergeCell ref="AC5:AF5"/>
    <mergeCell ref="H5:Z5"/>
    <mergeCell ref="U13:X13"/>
    <mergeCell ref="H7:M7"/>
    <mergeCell ref="R7:AE7"/>
    <mergeCell ref="E16:O16"/>
    <mergeCell ref="AD12:AE12"/>
    <mergeCell ref="AC37:AF39"/>
    <mergeCell ref="AD47:AF48"/>
    <mergeCell ref="AB47:AC48"/>
    <mergeCell ref="J49:K49"/>
    <mergeCell ref="U28:AF28"/>
    <mergeCell ref="V37:X37"/>
    <mergeCell ref="U27:AF27"/>
    <mergeCell ref="A2:AC2"/>
    <mergeCell ref="AC4:AF4"/>
    <mergeCell ref="AE3:AF3"/>
    <mergeCell ref="X3:AA4"/>
    <mergeCell ref="U3:W4"/>
    <mergeCell ref="A1:AC1"/>
    <mergeCell ref="H12:N12"/>
    <mergeCell ref="X34:AB34"/>
    <mergeCell ref="N26:O26"/>
    <mergeCell ref="A26:I26"/>
    <mergeCell ref="P26:Q26"/>
    <mergeCell ref="H21:L21"/>
    <mergeCell ref="A18:D18"/>
    <mergeCell ref="A24:C24"/>
    <mergeCell ref="T21:V21"/>
    <mergeCell ref="U14:AA14"/>
    <mergeCell ref="U26:AF26"/>
    <mergeCell ref="A34:U34"/>
    <mergeCell ref="U29:AF29"/>
    <mergeCell ref="A28:L28"/>
    <mergeCell ref="U16:AF16"/>
    <mergeCell ref="U30:AF30"/>
    <mergeCell ref="W11:Y11"/>
    <mergeCell ref="H11:S11"/>
    <mergeCell ref="H6:AE6"/>
    <mergeCell ref="U15:AF15"/>
    <mergeCell ref="E15:O15"/>
    <mergeCell ref="H9:AE9"/>
    <mergeCell ref="P10:S10"/>
    <mergeCell ref="P49:Q49"/>
    <mergeCell ref="R50:T50"/>
    <mergeCell ref="L49:M49"/>
    <mergeCell ref="L33:T33"/>
    <mergeCell ref="A27:L27"/>
    <mergeCell ref="U66:W66"/>
    <mergeCell ref="P67:S67"/>
    <mergeCell ref="P68:S68"/>
    <mergeCell ref="P71:S71"/>
    <mergeCell ref="P70:S70"/>
    <mergeCell ref="P66:S66"/>
    <mergeCell ref="U67:W67"/>
    <mergeCell ref="U68:W68"/>
    <mergeCell ref="U70:W70"/>
    <mergeCell ref="E69:I69"/>
    <mergeCell ref="K69:N69"/>
    <mergeCell ref="P69:S69"/>
    <mergeCell ref="Q63:S63"/>
    <mergeCell ref="H62:AF62"/>
    <mergeCell ref="O57:AC57"/>
    <mergeCell ref="W63:Y63"/>
    <mergeCell ref="G63:J63"/>
    <mergeCell ref="AD57:AF57"/>
    <mergeCell ref="V58:AB58"/>
    <mergeCell ref="AC69:AE69"/>
    <mergeCell ref="X77:AF77"/>
    <mergeCell ref="K75:V75"/>
    <mergeCell ref="B76:J76"/>
    <mergeCell ref="B80:J80"/>
    <mergeCell ref="B85:J85"/>
    <mergeCell ref="X85:AF85"/>
    <mergeCell ref="L85:V85"/>
    <mergeCell ref="L83:V83"/>
    <mergeCell ref="L78:V78"/>
    <mergeCell ref="L79:V79"/>
    <mergeCell ref="L80:V80"/>
    <mergeCell ref="L81:V81"/>
    <mergeCell ref="L82:V82"/>
    <mergeCell ref="X78:AF78"/>
    <mergeCell ref="X79:AF79"/>
    <mergeCell ref="X80:AF80"/>
    <mergeCell ref="X81:AF81"/>
    <mergeCell ref="B83:J83"/>
    <mergeCell ref="X82:AF82"/>
    <mergeCell ref="X83:AF83"/>
    <mergeCell ref="B81:J81"/>
    <mergeCell ref="B82:J82"/>
    <mergeCell ref="B78:J78"/>
  </mergeCells>
  <phoneticPr fontId="0" type="noConversion"/>
  <conditionalFormatting sqref="H74:J74 K74:K75">
    <cfRule type="cellIs" dxfId="12" priority="13" stopIfTrue="1" operator="between">
      <formula>0.25</formula>
      <formula>0.1</formula>
    </cfRule>
    <cfRule type="cellIs" priority="14" stopIfTrue="1" operator="equal">
      <formula>0</formula>
    </cfRule>
  </conditionalFormatting>
  <conditionalFormatting sqref="I20:J20">
    <cfRule type="cellIs" dxfId="11" priority="19" stopIfTrue="1" operator="equal">
      <formula>"Nein"</formula>
    </cfRule>
  </conditionalFormatting>
  <conditionalFormatting sqref="K4:P4">
    <cfRule type="cellIs" dxfId="10" priority="3" operator="equal">
      <formula>"Übergangsregion!"</formula>
    </cfRule>
  </conditionalFormatting>
  <conditionalFormatting sqref="K20:AE20">
    <cfRule type="cellIs" dxfId="9" priority="22" stopIfTrue="1" operator="equal">
      <formula>""</formula>
    </cfRule>
  </conditionalFormatting>
  <conditionalFormatting sqref="L33:T33">
    <cfRule type="cellIs" dxfId="8" priority="16" stopIfTrue="1" operator="equal">
      <formula>" "</formula>
    </cfRule>
  </conditionalFormatting>
  <conditionalFormatting sqref="M74:P74">
    <cfRule type="cellIs" priority="23" stopIfTrue="1" operator="equal">
      <formula>0</formula>
    </cfRule>
  </conditionalFormatting>
  <conditionalFormatting sqref="R74:U74">
    <cfRule type="cellIs" priority="4" stopIfTrue="1" operator="equal">
      <formula>0</formula>
    </cfRule>
  </conditionalFormatting>
  <conditionalFormatting sqref="T21:V21">
    <cfRule type="cellIs" dxfId="7" priority="21" stopIfTrue="1" operator="equal">
      <formula>"ja"</formula>
    </cfRule>
  </conditionalFormatting>
  <conditionalFormatting sqref="U14:AA14">
    <cfRule type="containsText" dxfId="6" priority="2" operator="containsText" text="Übergangsregion">
      <formula>NOT(ISERROR(SEARCH("Übergangsregion",U14)))</formula>
    </cfRule>
  </conditionalFormatting>
  <conditionalFormatting sqref="X33:Z33">
    <cfRule type="cellIs" dxfId="5" priority="15" stopIfTrue="1" operator="equal">
      <formula>" "</formula>
    </cfRule>
  </conditionalFormatting>
  <conditionalFormatting sqref="AC4:AF4">
    <cfRule type="cellIs" dxfId="4" priority="1" operator="greaterThan">
      <formula>45520</formula>
    </cfRule>
  </conditionalFormatting>
  <conditionalFormatting sqref="AC43:AF43">
    <cfRule type="cellIs" dxfId="3" priority="17" stopIfTrue="1" operator="equal">
      <formula>"Prio 0"</formula>
    </cfRule>
    <cfRule type="cellIs" dxfId="2" priority="18" stopIfTrue="1" operator="equal">
      <formula>"Prio 1"</formula>
    </cfRule>
  </conditionalFormatting>
  <conditionalFormatting sqref="AF68:AF71">
    <cfRule type="cellIs" dxfId="1" priority="5" stopIfTrue="1" operator="between">
      <formula>0.505</formula>
      <formula>1</formula>
    </cfRule>
    <cfRule type="cellIs" dxfId="0" priority="6" stopIfTrue="1" operator="equal">
      <formula>0</formula>
    </cfRule>
  </conditionalFormatting>
  <dataValidations count="2">
    <dataValidation type="list" allowBlank="1" showInputMessage="1" showErrorMessage="1" sqref="AI33:AI34" xr:uid="{00000000-0002-0000-0200-000000000000}">
      <formula1>"fehl.kofi"</formula1>
    </dataValidation>
    <dataValidation type="list" allowBlank="1" showInputMessage="1" showErrorMessage="1" sqref="AH33" xr:uid="{00000000-0002-0000-0200-000001000000}">
      <formula1>fehl.kofi</formula1>
    </dataValidation>
  </dataValidations>
  <pageMargins left="0.51181102362204722" right="0.19685039370078741" top="0.19685039370078741" bottom="0.31496062992125984" header="0.27559055118110237" footer="0.11811023622047245"/>
  <pageSetup paperSize="9" orientation="portrait" r:id="rId3"/>
  <headerFooter alignWithMargins="0">
    <oddFooter>&amp;L&amp;F&amp;R&amp;P</oddFooter>
  </headerFooter>
  <rowBreaks count="1" manualBreakCount="1">
    <brk id="43" max="31" man="1"/>
  </rowBreaks>
  <cellWatches>
    <cellWatch r="W11"/>
  </cellWatches>
  <ignoredErrors>
    <ignoredError sqref="U3" unlockedFormula="1"/>
    <ignoredError sqref="H21 W65" evalError="1"/>
  </ignoredError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00" r:id="rId6" name="Drop Down 4">
              <controlPr defaultSize="0" autoLine="0" autoPict="0">
                <anchor moveWithCells="1">
                  <from>
                    <xdr:col>18</xdr:col>
                    <xdr:colOff>0</xdr:colOff>
                    <xdr:row>22</xdr:row>
                    <xdr:rowOff>8626</xdr:rowOff>
                  </from>
                  <to>
                    <xdr:col>30</xdr:col>
                    <xdr:colOff>172528</xdr:colOff>
                    <xdr:row>22</xdr:row>
                    <xdr:rowOff>215660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" r:id="rId7" name="Check Box 9">
              <controlPr defaultSize="0" autoFill="0" autoLine="0" autoPict="0">
                <anchor moveWithCells="1">
                  <from>
                    <xdr:col>4</xdr:col>
                    <xdr:colOff>86264</xdr:colOff>
                    <xdr:row>16</xdr:row>
                    <xdr:rowOff>129396</xdr:rowOff>
                  </from>
                  <to>
                    <xdr:col>6</xdr:col>
                    <xdr:colOff>25879</xdr:colOff>
                    <xdr:row>18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" r:id="rId8" name="Check Box 10">
              <controlPr defaultSize="0" autoFill="0" autoLine="0" autoPict="0">
                <anchor moveWithCells="1">
                  <from>
                    <xdr:col>7</xdr:col>
                    <xdr:colOff>34506</xdr:colOff>
                    <xdr:row>16</xdr:row>
                    <xdr:rowOff>146649</xdr:rowOff>
                  </from>
                  <to>
                    <xdr:col>9</xdr:col>
                    <xdr:colOff>8626</xdr:colOff>
                    <xdr:row>18</xdr:row>
                    <xdr:rowOff>25879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1" r:id="rId9" name="Check Box 35">
              <controlPr defaultSize="0" autoFill="0" autoLine="0" autoPict="0">
                <anchor moveWithCells="1">
                  <from>
                    <xdr:col>11</xdr:col>
                    <xdr:colOff>77638</xdr:colOff>
                    <xdr:row>50</xdr:row>
                    <xdr:rowOff>77638</xdr:rowOff>
                  </from>
                  <to>
                    <xdr:col>13</xdr:col>
                    <xdr:colOff>17253</xdr:colOff>
                    <xdr:row>50</xdr:row>
                    <xdr:rowOff>293298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3" r:id="rId10" name="Check Box 37">
              <controlPr defaultSize="0" autoFill="0" autoLine="0" autoPict="0">
                <anchor moveWithCells="1">
                  <from>
                    <xdr:col>14</xdr:col>
                    <xdr:colOff>77638</xdr:colOff>
                    <xdr:row>50</xdr:row>
                    <xdr:rowOff>86264</xdr:rowOff>
                  </from>
                  <to>
                    <xdr:col>16</xdr:col>
                    <xdr:colOff>17253</xdr:colOff>
                    <xdr:row>50</xdr:row>
                    <xdr:rowOff>301925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4" r:id="rId11" name="Check Box 38">
              <controlPr defaultSize="0" autoFill="0" autoLine="0" autoPict="0">
                <anchor moveWithCells="1">
                  <from>
                    <xdr:col>17</xdr:col>
                    <xdr:colOff>69011</xdr:colOff>
                    <xdr:row>50</xdr:row>
                    <xdr:rowOff>86264</xdr:rowOff>
                  </from>
                  <to>
                    <xdr:col>19</xdr:col>
                    <xdr:colOff>8626</xdr:colOff>
                    <xdr:row>50</xdr:row>
                    <xdr:rowOff>301925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5" r:id="rId12" name="Check Box 39">
              <controlPr defaultSize="0" autoFill="0" autoLine="0" autoPict="0">
                <anchor moveWithCells="1">
                  <from>
                    <xdr:col>11</xdr:col>
                    <xdr:colOff>77638</xdr:colOff>
                    <xdr:row>51</xdr:row>
                    <xdr:rowOff>86264</xdr:rowOff>
                  </from>
                  <to>
                    <xdr:col>13</xdr:col>
                    <xdr:colOff>17253</xdr:colOff>
                    <xdr:row>51</xdr:row>
                    <xdr:rowOff>301925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7" r:id="rId13" name="Check Box 41">
              <controlPr defaultSize="0" autoFill="0" autoLine="0" autoPict="0">
                <anchor moveWithCells="1">
                  <from>
                    <xdr:col>14</xdr:col>
                    <xdr:colOff>77638</xdr:colOff>
                    <xdr:row>51</xdr:row>
                    <xdr:rowOff>86264</xdr:rowOff>
                  </from>
                  <to>
                    <xdr:col>16</xdr:col>
                    <xdr:colOff>17253</xdr:colOff>
                    <xdr:row>51</xdr:row>
                    <xdr:rowOff>301925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8" r:id="rId14" name="Check Box 42">
              <controlPr defaultSize="0" autoFill="0" autoLine="0" autoPict="0">
                <anchor moveWithCells="1">
                  <from>
                    <xdr:col>17</xdr:col>
                    <xdr:colOff>69011</xdr:colOff>
                    <xdr:row>51</xdr:row>
                    <xdr:rowOff>86264</xdr:rowOff>
                  </from>
                  <to>
                    <xdr:col>19</xdr:col>
                    <xdr:colOff>8626</xdr:colOff>
                    <xdr:row>51</xdr:row>
                    <xdr:rowOff>301925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9" r:id="rId15" name="Check Box 43">
              <controlPr defaultSize="0" autoFill="0" autoLine="0" autoPict="0">
                <anchor moveWithCells="1">
                  <from>
                    <xdr:col>17</xdr:col>
                    <xdr:colOff>77638</xdr:colOff>
                    <xdr:row>52</xdr:row>
                    <xdr:rowOff>34506</xdr:rowOff>
                  </from>
                  <to>
                    <xdr:col>19</xdr:col>
                    <xdr:colOff>17253</xdr:colOff>
                    <xdr:row>52</xdr:row>
                    <xdr:rowOff>258792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0" r:id="rId16" name="Check Box 44">
              <controlPr defaultSize="0" autoFill="0" autoLine="0" autoPict="0">
                <anchor moveWithCells="1">
                  <from>
                    <xdr:col>11</xdr:col>
                    <xdr:colOff>77638</xdr:colOff>
                    <xdr:row>52</xdr:row>
                    <xdr:rowOff>34506</xdr:rowOff>
                  </from>
                  <to>
                    <xdr:col>13</xdr:col>
                    <xdr:colOff>17253</xdr:colOff>
                    <xdr:row>52</xdr:row>
                    <xdr:rowOff>258792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2" r:id="rId17" name="Check Box 46">
              <controlPr defaultSize="0" autoFill="0" autoLine="0" autoPict="0">
                <anchor moveWithCells="1">
                  <from>
                    <xdr:col>14</xdr:col>
                    <xdr:colOff>77638</xdr:colOff>
                    <xdr:row>52</xdr:row>
                    <xdr:rowOff>34506</xdr:rowOff>
                  </from>
                  <to>
                    <xdr:col>16</xdr:col>
                    <xdr:colOff>17253</xdr:colOff>
                    <xdr:row>52</xdr:row>
                    <xdr:rowOff>258792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5" r:id="rId18" name="Check Box 49">
              <controlPr defaultSize="0" autoFill="0" autoLine="0" autoPict="0">
                <anchor moveWithCells="1">
                  <from>
                    <xdr:col>7</xdr:col>
                    <xdr:colOff>163902</xdr:colOff>
                    <xdr:row>24</xdr:row>
                    <xdr:rowOff>25879</xdr:rowOff>
                  </from>
                  <to>
                    <xdr:col>8</xdr:col>
                    <xdr:colOff>284672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6" r:id="rId19" name="Check Box 50">
              <controlPr defaultSize="0" autoFill="0" autoLine="0" autoPict="0">
                <anchor moveWithCells="1">
                  <from>
                    <xdr:col>11</xdr:col>
                    <xdr:colOff>163902</xdr:colOff>
                    <xdr:row>24</xdr:row>
                    <xdr:rowOff>25879</xdr:rowOff>
                  </from>
                  <to>
                    <xdr:col>13</xdr:col>
                    <xdr:colOff>103517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7" r:id="rId20" name="Drop Down 51">
              <controlPr defaultSize="0" autoLine="0" autoPict="0">
                <anchor moveWithCells="1">
                  <from>
                    <xdr:col>18</xdr:col>
                    <xdr:colOff>8626</xdr:colOff>
                    <xdr:row>24</xdr:row>
                    <xdr:rowOff>8626</xdr:rowOff>
                  </from>
                  <to>
                    <xdr:col>30</xdr:col>
                    <xdr:colOff>163902</xdr:colOff>
                    <xdr:row>24</xdr:row>
                    <xdr:rowOff>207034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1" r:id="rId21" name="Check Box 55">
              <controlPr defaultSize="0" autoFill="0" autoLine="0" autoPict="0">
                <anchor moveWithCells="1">
                  <from>
                    <xdr:col>17</xdr:col>
                    <xdr:colOff>69011</xdr:colOff>
                    <xdr:row>53</xdr:row>
                    <xdr:rowOff>34506</xdr:rowOff>
                  </from>
                  <to>
                    <xdr:col>19</xdr:col>
                    <xdr:colOff>8626</xdr:colOff>
                    <xdr:row>53</xdr:row>
                    <xdr:rowOff>353683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2" r:id="rId22" name="Check Box 56">
              <controlPr defaultSize="0" autoFill="0" autoLine="0" autoPict="0">
                <anchor moveWithCells="1">
                  <from>
                    <xdr:col>11</xdr:col>
                    <xdr:colOff>77638</xdr:colOff>
                    <xdr:row>53</xdr:row>
                    <xdr:rowOff>51758</xdr:rowOff>
                  </from>
                  <to>
                    <xdr:col>13</xdr:col>
                    <xdr:colOff>17253</xdr:colOff>
                    <xdr:row>53</xdr:row>
                    <xdr:rowOff>327804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4" r:id="rId23" name="Check Box 58">
              <controlPr defaultSize="0" autoFill="0" autoLine="0" autoPict="0">
                <anchor moveWithCells="1">
                  <from>
                    <xdr:col>14</xdr:col>
                    <xdr:colOff>77638</xdr:colOff>
                    <xdr:row>53</xdr:row>
                    <xdr:rowOff>51758</xdr:rowOff>
                  </from>
                  <to>
                    <xdr:col>16</xdr:col>
                    <xdr:colOff>17253</xdr:colOff>
                    <xdr:row>53</xdr:row>
                    <xdr:rowOff>327804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2" r:id="rId24" name="Drop Down 96">
              <controlPr defaultSize="0" autoLine="0" autoPict="0">
                <anchor moveWithCells="1">
                  <from>
                    <xdr:col>18</xdr:col>
                    <xdr:colOff>0</xdr:colOff>
                    <xdr:row>23</xdr:row>
                    <xdr:rowOff>17253</xdr:rowOff>
                  </from>
                  <to>
                    <xdr:col>30</xdr:col>
                    <xdr:colOff>172528</xdr:colOff>
                    <xdr:row>23</xdr:row>
                    <xdr:rowOff>232913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8" r:id="rId25" name="Check Box 102">
              <controlPr defaultSize="0" autoFill="0" autoLine="0" autoPict="0">
                <anchor moveWithCells="1">
                  <from>
                    <xdr:col>11</xdr:col>
                    <xdr:colOff>77638</xdr:colOff>
                    <xdr:row>54</xdr:row>
                    <xdr:rowOff>51758</xdr:rowOff>
                  </from>
                  <to>
                    <xdr:col>13</xdr:col>
                    <xdr:colOff>17253</xdr:colOff>
                    <xdr:row>54</xdr:row>
                    <xdr:rowOff>267419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9" r:id="rId26" name="Check Box 103">
              <controlPr defaultSize="0" autoFill="0" autoLine="0" autoPict="0">
                <anchor moveWithCells="1">
                  <from>
                    <xdr:col>14</xdr:col>
                    <xdr:colOff>77638</xdr:colOff>
                    <xdr:row>54</xdr:row>
                    <xdr:rowOff>51758</xdr:rowOff>
                  </from>
                  <to>
                    <xdr:col>16</xdr:col>
                    <xdr:colOff>17253</xdr:colOff>
                    <xdr:row>54</xdr:row>
                    <xdr:rowOff>267419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0" r:id="rId27" name="Check Box 104">
              <controlPr defaultSize="0" autoFill="0" autoLine="0" autoPict="0">
                <anchor moveWithCells="1">
                  <from>
                    <xdr:col>17</xdr:col>
                    <xdr:colOff>69011</xdr:colOff>
                    <xdr:row>54</xdr:row>
                    <xdr:rowOff>51758</xdr:rowOff>
                  </from>
                  <to>
                    <xdr:col>19</xdr:col>
                    <xdr:colOff>8626</xdr:colOff>
                    <xdr:row>54</xdr:row>
                    <xdr:rowOff>267419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4" r:id="rId28" name="Check Box 118">
              <controlPr defaultSize="0" autoFill="0" autoLine="0" autoPict="0">
                <anchor moveWithCells="1">
                  <from>
                    <xdr:col>11</xdr:col>
                    <xdr:colOff>77638</xdr:colOff>
                    <xdr:row>56</xdr:row>
                    <xdr:rowOff>0</xdr:rowOff>
                  </from>
                  <to>
                    <xdr:col>13</xdr:col>
                    <xdr:colOff>17253</xdr:colOff>
                    <xdr:row>56</xdr:row>
                    <xdr:rowOff>215660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8" r:id="rId29" name="Check Box 122">
              <controlPr defaultSize="0" autoFill="0" autoLine="0" autoPict="0">
                <anchor moveWithCells="1">
                  <from>
                    <xdr:col>13</xdr:col>
                    <xdr:colOff>25879</xdr:colOff>
                    <xdr:row>26</xdr:row>
                    <xdr:rowOff>34506</xdr:rowOff>
                  </from>
                  <to>
                    <xdr:col>14</xdr:col>
                    <xdr:colOff>155275</xdr:colOff>
                    <xdr:row>26</xdr:row>
                    <xdr:rowOff>267419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9" r:id="rId30" name="Check Box 123">
              <controlPr defaultSize="0" autoFill="0" autoLine="0" autoPict="0">
                <anchor moveWithCells="1">
                  <from>
                    <xdr:col>15</xdr:col>
                    <xdr:colOff>103517</xdr:colOff>
                    <xdr:row>26</xdr:row>
                    <xdr:rowOff>25879</xdr:rowOff>
                  </from>
                  <to>
                    <xdr:col>17</xdr:col>
                    <xdr:colOff>51758</xdr:colOff>
                    <xdr:row>26</xdr:row>
                    <xdr:rowOff>258792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20" r:id="rId31" name="Check Box 124">
              <controlPr defaultSize="0" autoFill="0" autoLine="0" autoPict="0">
                <anchor moveWithCells="1">
                  <from>
                    <xdr:col>18</xdr:col>
                    <xdr:colOff>0</xdr:colOff>
                    <xdr:row>26</xdr:row>
                    <xdr:rowOff>34506</xdr:rowOff>
                  </from>
                  <to>
                    <xdr:col>19</xdr:col>
                    <xdr:colOff>120770</xdr:colOff>
                    <xdr:row>26</xdr:row>
                    <xdr:rowOff>267419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21" r:id="rId32" name="Check Box 125">
              <controlPr defaultSize="0" autoFill="0" autoLine="0" autoPict="0">
                <anchor moveWithCells="1">
                  <from>
                    <xdr:col>13</xdr:col>
                    <xdr:colOff>25879</xdr:colOff>
                    <xdr:row>27</xdr:row>
                    <xdr:rowOff>25879</xdr:rowOff>
                  </from>
                  <to>
                    <xdr:col>14</xdr:col>
                    <xdr:colOff>155275</xdr:colOff>
                    <xdr:row>27</xdr:row>
                    <xdr:rowOff>258792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22" r:id="rId33" name="Check Box 126">
              <controlPr defaultSize="0" autoFill="0" autoLine="0" autoPict="0">
                <anchor moveWithCells="1">
                  <from>
                    <xdr:col>15</xdr:col>
                    <xdr:colOff>120770</xdr:colOff>
                    <xdr:row>27</xdr:row>
                    <xdr:rowOff>25879</xdr:rowOff>
                  </from>
                  <to>
                    <xdr:col>17</xdr:col>
                    <xdr:colOff>69011</xdr:colOff>
                    <xdr:row>27</xdr:row>
                    <xdr:rowOff>258792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23" r:id="rId34" name="Check Box 127">
              <controlPr defaultSize="0" autoFill="0" autoLine="0" autoPict="0">
                <anchor moveWithCells="1">
                  <from>
                    <xdr:col>18</xdr:col>
                    <xdr:colOff>8626</xdr:colOff>
                    <xdr:row>27</xdr:row>
                    <xdr:rowOff>25879</xdr:rowOff>
                  </from>
                  <to>
                    <xdr:col>19</xdr:col>
                    <xdr:colOff>129396</xdr:colOff>
                    <xdr:row>27</xdr:row>
                    <xdr:rowOff>258792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27" r:id="rId35" name="Option Button 131">
              <controlPr defaultSize="0" autoFill="0" autoLine="0" autoPict="0">
                <anchor moveWithCells="1">
                  <from>
                    <xdr:col>14</xdr:col>
                    <xdr:colOff>172528</xdr:colOff>
                    <xdr:row>36</xdr:row>
                    <xdr:rowOff>181155</xdr:rowOff>
                  </from>
                  <to>
                    <xdr:col>19</xdr:col>
                    <xdr:colOff>60385</xdr:colOff>
                    <xdr:row>38</xdr:row>
                    <xdr:rowOff>25879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28" r:id="rId36" name="Option Button 132">
              <controlPr defaultSize="0" autoFill="0" autoLine="0" autoPict="0">
                <anchor moveWithCells="1">
                  <from>
                    <xdr:col>24</xdr:col>
                    <xdr:colOff>60385</xdr:colOff>
                    <xdr:row>37</xdr:row>
                    <xdr:rowOff>8626</xdr:rowOff>
                  </from>
                  <to>
                    <xdr:col>27</xdr:col>
                    <xdr:colOff>94891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35" r:id="rId37" name="Check Box 139">
              <controlPr defaultSize="0" autoFill="0" autoLine="0" autoPict="0">
                <anchor moveWithCells="1">
                  <from>
                    <xdr:col>13</xdr:col>
                    <xdr:colOff>17253</xdr:colOff>
                    <xdr:row>29</xdr:row>
                    <xdr:rowOff>51758</xdr:rowOff>
                  </from>
                  <to>
                    <xdr:col>14</xdr:col>
                    <xdr:colOff>146649</xdr:colOff>
                    <xdr:row>29</xdr:row>
                    <xdr:rowOff>276045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36" r:id="rId38" name="Check Box 140">
              <controlPr defaultSize="0" autoFill="0" autoLine="0" autoPict="0">
                <anchor moveWithCells="1">
                  <from>
                    <xdr:col>15</xdr:col>
                    <xdr:colOff>129396</xdr:colOff>
                    <xdr:row>29</xdr:row>
                    <xdr:rowOff>25879</xdr:rowOff>
                  </from>
                  <to>
                    <xdr:col>17</xdr:col>
                    <xdr:colOff>77638</xdr:colOff>
                    <xdr:row>29</xdr:row>
                    <xdr:rowOff>258792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37" r:id="rId39" name="Check Box 141">
              <controlPr defaultSize="0" autoFill="0" autoLine="0" autoPict="0">
                <anchor moveWithCells="1">
                  <from>
                    <xdr:col>18</xdr:col>
                    <xdr:colOff>17253</xdr:colOff>
                    <xdr:row>29</xdr:row>
                    <xdr:rowOff>25879</xdr:rowOff>
                  </from>
                  <to>
                    <xdr:col>19</xdr:col>
                    <xdr:colOff>146649</xdr:colOff>
                    <xdr:row>29</xdr:row>
                    <xdr:rowOff>258792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42" r:id="rId40" name="Option Button 146">
              <controlPr defaultSize="0" autoFill="0" autoLine="0" autoPict="0">
                <anchor moveWithCells="1">
                  <from>
                    <xdr:col>23</xdr:col>
                    <xdr:colOff>60385</xdr:colOff>
                    <xdr:row>41</xdr:row>
                    <xdr:rowOff>17253</xdr:rowOff>
                  </from>
                  <to>
                    <xdr:col>27</xdr:col>
                    <xdr:colOff>8626</xdr:colOff>
                    <xdr:row>41</xdr:row>
                    <xdr:rowOff>241540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43" r:id="rId41" name="Option Button 147">
              <controlPr defaultSize="0" autoFill="0" autoLine="0" autoPict="0">
                <anchor moveWithCells="1">
                  <from>
                    <xdr:col>20</xdr:col>
                    <xdr:colOff>103517</xdr:colOff>
                    <xdr:row>41</xdr:row>
                    <xdr:rowOff>17253</xdr:rowOff>
                  </from>
                  <to>
                    <xdr:col>22</xdr:col>
                    <xdr:colOff>293298</xdr:colOff>
                    <xdr:row>41</xdr:row>
                    <xdr:rowOff>241540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44" r:id="rId42" name="Group Box 148">
              <controlPr defaultSize="0" autoFill="0" autoPict="0">
                <anchor moveWithCells="1">
                  <from>
                    <xdr:col>0</xdr:col>
                    <xdr:colOff>0</xdr:colOff>
                    <xdr:row>59</xdr:row>
                    <xdr:rowOff>8626</xdr:rowOff>
                  </from>
                  <to>
                    <xdr:col>31</xdr:col>
                    <xdr:colOff>94891</xdr:colOff>
                    <xdr:row>59</xdr:row>
                    <xdr:rowOff>379562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45" r:id="rId43" name="Option Button 149">
              <controlPr defaultSize="0" autoFill="0" autoLine="0" autoPict="0">
                <anchor moveWithCells="1">
                  <from>
                    <xdr:col>27</xdr:col>
                    <xdr:colOff>129396</xdr:colOff>
                    <xdr:row>59</xdr:row>
                    <xdr:rowOff>94891</xdr:rowOff>
                  </from>
                  <to>
                    <xdr:col>30</xdr:col>
                    <xdr:colOff>155275</xdr:colOff>
                    <xdr:row>59</xdr:row>
                    <xdr:rowOff>301925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46" r:id="rId44" name="Option Button 150">
              <controlPr defaultSize="0" autoFill="0" autoLine="0" autoPict="0">
                <anchor moveWithCells="1">
                  <from>
                    <xdr:col>21</xdr:col>
                    <xdr:colOff>25879</xdr:colOff>
                    <xdr:row>59</xdr:row>
                    <xdr:rowOff>86264</xdr:rowOff>
                  </from>
                  <to>
                    <xdr:col>22</xdr:col>
                    <xdr:colOff>198408</xdr:colOff>
                    <xdr:row>59</xdr:row>
                    <xdr:rowOff>301925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47" r:id="rId45" name="Drop Down 151">
              <controlPr defaultSize="0" autoLine="0" autoPict="0">
                <anchor moveWithCells="1">
                  <from>
                    <xdr:col>6</xdr:col>
                    <xdr:colOff>94891</xdr:colOff>
                    <xdr:row>32</xdr:row>
                    <xdr:rowOff>0</xdr:rowOff>
                  </from>
                  <to>
                    <xdr:col>8</xdr:col>
                    <xdr:colOff>284672</xdr:colOff>
                    <xdr:row>32</xdr:row>
                    <xdr:rowOff>207034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48" r:id="rId46" name="Drop Down 152">
              <controlPr defaultSize="0" autoLine="0" autoPict="0">
                <anchor moveWithCells="1">
                  <from>
                    <xdr:col>6</xdr:col>
                    <xdr:colOff>60385</xdr:colOff>
                    <xdr:row>31</xdr:row>
                    <xdr:rowOff>60385</xdr:rowOff>
                  </from>
                  <to>
                    <xdr:col>18</xdr:col>
                    <xdr:colOff>146649</xdr:colOff>
                    <xdr:row>31</xdr:row>
                    <xdr:rowOff>241540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49" r:id="rId47" name="Check Box 153">
              <controlPr defaultSize="0" autoFill="0" autoLine="0" autoPict="0">
                <anchor moveWithCells="1">
                  <from>
                    <xdr:col>27</xdr:col>
                    <xdr:colOff>60385</xdr:colOff>
                    <xdr:row>30</xdr:row>
                    <xdr:rowOff>51758</xdr:rowOff>
                  </from>
                  <to>
                    <xdr:col>29</xdr:col>
                    <xdr:colOff>0</xdr:colOff>
                    <xdr:row>30</xdr:row>
                    <xdr:rowOff>267419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50" r:id="rId48" name="Check Box 154">
              <controlPr defaultSize="0" autoFill="0" autoLine="0" autoPict="0">
                <anchor moveWithCells="1">
                  <from>
                    <xdr:col>0</xdr:col>
                    <xdr:colOff>0</xdr:colOff>
                    <xdr:row>74</xdr:row>
                    <xdr:rowOff>163902</xdr:rowOff>
                  </from>
                  <to>
                    <xdr:col>1</xdr:col>
                    <xdr:colOff>120770</xdr:colOff>
                    <xdr:row>76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51" r:id="rId49" name="Check Box 155">
              <controlPr defaultSize="0" autoFill="0" autoLine="0" autoPict="0">
                <anchor moveWithCells="1">
                  <from>
                    <xdr:col>0</xdr:col>
                    <xdr:colOff>0</xdr:colOff>
                    <xdr:row>77</xdr:row>
                    <xdr:rowOff>0</xdr:rowOff>
                  </from>
                  <to>
                    <xdr:col>1</xdr:col>
                    <xdr:colOff>120770</xdr:colOff>
                    <xdr:row>78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52" r:id="rId50" name="Check Box 156">
              <controlPr defaultSize="0" autoFill="0" autoLine="0" autoPict="0">
                <anchor moveWithCells="1">
                  <from>
                    <xdr:col>0</xdr:col>
                    <xdr:colOff>0</xdr:colOff>
                    <xdr:row>79</xdr:row>
                    <xdr:rowOff>198408</xdr:rowOff>
                  </from>
                  <to>
                    <xdr:col>1</xdr:col>
                    <xdr:colOff>120770</xdr:colOff>
                    <xdr:row>81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54" r:id="rId51" name="Check Box 158">
              <controlPr defaultSize="0" autoFill="0" autoLine="0" autoPict="0">
                <anchor moveWithCells="1">
                  <from>
                    <xdr:col>0</xdr:col>
                    <xdr:colOff>0</xdr:colOff>
                    <xdr:row>76</xdr:row>
                    <xdr:rowOff>0</xdr:rowOff>
                  </from>
                  <to>
                    <xdr:col>1</xdr:col>
                    <xdr:colOff>120770</xdr:colOff>
                    <xdr:row>77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55" r:id="rId52" name="Check Box 159">
              <controlPr defaultSize="0" autoFill="0" autoLine="0" autoPict="0">
                <anchor moveWithCells="1">
                  <from>
                    <xdr:col>0</xdr:col>
                    <xdr:colOff>0</xdr:colOff>
                    <xdr:row>77</xdr:row>
                    <xdr:rowOff>198408</xdr:rowOff>
                  </from>
                  <to>
                    <xdr:col>1</xdr:col>
                    <xdr:colOff>120770</xdr:colOff>
                    <xdr:row>79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56" r:id="rId53" name="Check Box 160">
              <controlPr defaultSize="0" autoFill="0" autoLine="0" autoPict="0">
                <anchor moveWithCells="1">
                  <from>
                    <xdr:col>0</xdr:col>
                    <xdr:colOff>0</xdr:colOff>
                    <xdr:row>79</xdr:row>
                    <xdr:rowOff>0</xdr:rowOff>
                  </from>
                  <to>
                    <xdr:col>1</xdr:col>
                    <xdr:colOff>120770</xdr:colOff>
                    <xdr:row>80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57" r:id="rId54" name="Check Box 161">
              <controlPr defaultSize="0" autoFill="0" autoLine="0" autoPict="0">
                <anchor moveWithCells="1">
                  <from>
                    <xdr:col>0</xdr:col>
                    <xdr:colOff>0</xdr:colOff>
                    <xdr:row>82</xdr:row>
                    <xdr:rowOff>17253</xdr:rowOff>
                  </from>
                  <to>
                    <xdr:col>1</xdr:col>
                    <xdr:colOff>120770</xdr:colOff>
                    <xdr:row>84</xdr:row>
                    <xdr:rowOff>25879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58" r:id="rId55" name="Check Box 162">
              <controlPr defaultSize="0" autoFill="0" autoLine="0" autoPict="0">
                <anchor moveWithCells="1">
                  <from>
                    <xdr:col>0</xdr:col>
                    <xdr:colOff>0</xdr:colOff>
                    <xdr:row>81</xdr:row>
                    <xdr:rowOff>0</xdr:rowOff>
                  </from>
                  <to>
                    <xdr:col>1</xdr:col>
                    <xdr:colOff>120770</xdr:colOff>
                    <xdr:row>82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59" r:id="rId56" name="Check Box 163">
              <controlPr defaultSize="0" autoFill="0" autoLine="0" autoPict="0">
                <anchor moveWithCells="1">
                  <from>
                    <xdr:col>10</xdr:col>
                    <xdr:colOff>0</xdr:colOff>
                    <xdr:row>75</xdr:row>
                    <xdr:rowOff>189781</xdr:rowOff>
                  </from>
                  <to>
                    <xdr:col>11</xdr:col>
                    <xdr:colOff>94891</xdr:colOff>
                    <xdr:row>77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60" r:id="rId57" name="Check Box 164">
              <controlPr defaultSize="0" autoFill="0" autoLine="0" autoPict="0">
                <anchor moveWithCells="1">
                  <from>
                    <xdr:col>10</xdr:col>
                    <xdr:colOff>0</xdr:colOff>
                    <xdr:row>76</xdr:row>
                    <xdr:rowOff>198408</xdr:rowOff>
                  </from>
                  <to>
                    <xdr:col>11</xdr:col>
                    <xdr:colOff>120770</xdr:colOff>
                    <xdr:row>78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61" r:id="rId58" name="Check Box 165">
              <controlPr defaultSize="0" autoFill="0" autoLine="0" autoPict="0">
                <anchor moveWithCells="1">
                  <from>
                    <xdr:col>10</xdr:col>
                    <xdr:colOff>0</xdr:colOff>
                    <xdr:row>77</xdr:row>
                    <xdr:rowOff>198408</xdr:rowOff>
                  </from>
                  <to>
                    <xdr:col>11</xdr:col>
                    <xdr:colOff>120770</xdr:colOff>
                    <xdr:row>79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62" r:id="rId59" name="Check Box 166">
              <controlPr defaultSize="0" autoFill="0" autoLine="0" autoPict="0">
                <anchor moveWithCells="1">
                  <from>
                    <xdr:col>10</xdr:col>
                    <xdr:colOff>0</xdr:colOff>
                    <xdr:row>78</xdr:row>
                    <xdr:rowOff>198408</xdr:rowOff>
                  </from>
                  <to>
                    <xdr:col>11</xdr:col>
                    <xdr:colOff>120770</xdr:colOff>
                    <xdr:row>80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63" r:id="rId60" name="Check Box 167">
              <controlPr defaultSize="0" autoFill="0" autoLine="0" autoPict="0">
                <anchor moveWithCells="1">
                  <from>
                    <xdr:col>10</xdr:col>
                    <xdr:colOff>0</xdr:colOff>
                    <xdr:row>79</xdr:row>
                    <xdr:rowOff>198408</xdr:rowOff>
                  </from>
                  <to>
                    <xdr:col>11</xdr:col>
                    <xdr:colOff>120770</xdr:colOff>
                    <xdr:row>81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64" r:id="rId61" name="Check Box 168">
              <controlPr defaultSize="0" autoFill="0" autoLine="0" autoPict="0">
                <anchor moveWithCells="1">
                  <from>
                    <xdr:col>10</xdr:col>
                    <xdr:colOff>0</xdr:colOff>
                    <xdr:row>80</xdr:row>
                    <xdr:rowOff>198408</xdr:rowOff>
                  </from>
                  <to>
                    <xdr:col>11</xdr:col>
                    <xdr:colOff>120770</xdr:colOff>
                    <xdr:row>82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65" r:id="rId62" name="Check Box 169">
              <controlPr defaultSize="0" autoFill="0" autoLine="0" autoPict="0">
                <anchor moveWithCells="1">
                  <from>
                    <xdr:col>10</xdr:col>
                    <xdr:colOff>0</xdr:colOff>
                    <xdr:row>81</xdr:row>
                    <xdr:rowOff>198408</xdr:rowOff>
                  </from>
                  <to>
                    <xdr:col>11</xdr:col>
                    <xdr:colOff>120770</xdr:colOff>
                    <xdr:row>83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66" r:id="rId63" name="Check Box 170">
              <controlPr defaultSize="0" autoFill="0" autoLine="0" autoPict="0">
                <anchor moveWithCells="1">
                  <from>
                    <xdr:col>10</xdr:col>
                    <xdr:colOff>0</xdr:colOff>
                    <xdr:row>75</xdr:row>
                    <xdr:rowOff>8626</xdr:rowOff>
                  </from>
                  <to>
                    <xdr:col>11</xdr:col>
                    <xdr:colOff>146649</xdr:colOff>
                    <xdr:row>76</xdr:row>
                    <xdr:rowOff>17253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68" r:id="rId64" name="Check Box 172">
              <controlPr defaultSize="0" autoFill="0" autoLine="0" autoPict="0">
                <anchor moveWithCells="1">
                  <from>
                    <xdr:col>22</xdr:col>
                    <xdr:colOff>17253</xdr:colOff>
                    <xdr:row>74</xdr:row>
                    <xdr:rowOff>163902</xdr:rowOff>
                  </from>
                  <to>
                    <xdr:col>23</xdr:col>
                    <xdr:colOff>0</xdr:colOff>
                    <xdr:row>76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69" r:id="rId65" name="Check Box 173">
              <controlPr defaultSize="0" autoFill="0" autoLine="0" autoPict="0">
                <anchor moveWithCells="1">
                  <from>
                    <xdr:col>22</xdr:col>
                    <xdr:colOff>25879</xdr:colOff>
                    <xdr:row>76</xdr:row>
                    <xdr:rowOff>0</xdr:rowOff>
                  </from>
                  <to>
                    <xdr:col>23</xdr:col>
                    <xdr:colOff>17253</xdr:colOff>
                    <xdr:row>77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70" r:id="rId66" name="Check Box 174">
              <controlPr defaultSize="0" autoFill="0" autoLine="0" autoPict="0">
                <anchor moveWithCells="1">
                  <from>
                    <xdr:col>22</xdr:col>
                    <xdr:colOff>25879</xdr:colOff>
                    <xdr:row>77</xdr:row>
                    <xdr:rowOff>0</xdr:rowOff>
                  </from>
                  <to>
                    <xdr:col>23</xdr:col>
                    <xdr:colOff>8626</xdr:colOff>
                    <xdr:row>78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71" r:id="rId67" name="Check Box 175">
              <controlPr defaultSize="0" autoFill="0" autoLine="0" autoPict="0">
                <anchor moveWithCells="1">
                  <from>
                    <xdr:col>22</xdr:col>
                    <xdr:colOff>34506</xdr:colOff>
                    <xdr:row>77</xdr:row>
                    <xdr:rowOff>198408</xdr:rowOff>
                  </from>
                  <to>
                    <xdr:col>23</xdr:col>
                    <xdr:colOff>17253</xdr:colOff>
                    <xdr:row>79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72" r:id="rId68" name="Check Box 176">
              <controlPr defaultSize="0" autoFill="0" autoLine="0" autoPict="0">
                <anchor moveWithCells="1">
                  <from>
                    <xdr:col>22</xdr:col>
                    <xdr:colOff>25879</xdr:colOff>
                    <xdr:row>78</xdr:row>
                    <xdr:rowOff>198408</xdr:rowOff>
                  </from>
                  <to>
                    <xdr:col>23</xdr:col>
                    <xdr:colOff>8626</xdr:colOff>
                    <xdr:row>80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73" r:id="rId69" name="Check Box 177">
              <controlPr defaultSize="0" autoFill="0" autoLine="0" autoPict="0">
                <anchor moveWithCells="1">
                  <from>
                    <xdr:col>22</xdr:col>
                    <xdr:colOff>25879</xdr:colOff>
                    <xdr:row>79</xdr:row>
                    <xdr:rowOff>189781</xdr:rowOff>
                  </from>
                  <to>
                    <xdr:col>23</xdr:col>
                    <xdr:colOff>8626</xdr:colOff>
                    <xdr:row>80</xdr:row>
                    <xdr:rowOff>198408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75" r:id="rId70" name="Check Box 179">
              <controlPr defaultSize="0" autoFill="0" autoLine="0" autoPict="0">
                <anchor moveWithCells="1">
                  <from>
                    <xdr:col>22</xdr:col>
                    <xdr:colOff>25879</xdr:colOff>
                    <xdr:row>81</xdr:row>
                    <xdr:rowOff>198408</xdr:rowOff>
                  </from>
                  <to>
                    <xdr:col>23</xdr:col>
                    <xdr:colOff>8626</xdr:colOff>
                    <xdr:row>83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76" r:id="rId71" name="Check Box 180">
              <controlPr defaultSize="0" autoFill="0" autoLine="0" autoPict="0">
                <anchor moveWithCells="1">
                  <from>
                    <xdr:col>22</xdr:col>
                    <xdr:colOff>25879</xdr:colOff>
                    <xdr:row>80</xdr:row>
                    <xdr:rowOff>198408</xdr:rowOff>
                  </from>
                  <to>
                    <xdr:col>23</xdr:col>
                    <xdr:colOff>8626</xdr:colOff>
                    <xdr:row>82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0" r:id="rId72" name="Option Button 214">
              <controlPr defaultSize="0" autoFill="0" autoLine="0" autoPict="0">
                <anchor moveWithCells="1">
                  <from>
                    <xdr:col>18</xdr:col>
                    <xdr:colOff>0</xdr:colOff>
                    <xdr:row>37</xdr:row>
                    <xdr:rowOff>25879</xdr:rowOff>
                  </from>
                  <to>
                    <xdr:col>23</xdr:col>
                    <xdr:colOff>129396</xdr:colOff>
                    <xdr:row>37</xdr:row>
                    <xdr:rowOff>198408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" r:id="rId73" name="Option Button 215">
              <controlPr defaultSize="0" autoFill="0" autoLine="0" autoPict="0">
                <anchor moveWithCells="1">
                  <from>
                    <xdr:col>22</xdr:col>
                    <xdr:colOff>207034</xdr:colOff>
                    <xdr:row>59</xdr:row>
                    <xdr:rowOff>86264</xdr:rowOff>
                  </from>
                  <to>
                    <xdr:col>27</xdr:col>
                    <xdr:colOff>86264</xdr:colOff>
                    <xdr:row>59</xdr:row>
                    <xdr:rowOff>301925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28" r:id="rId74" name="Check Box 232">
              <controlPr defaultSize="0" autoFill="0" autoLine="0" autoPict="0">
                <anchor moveWithCells="1">
                  <from>
                    <xdr:col>7</xdr:col>
                    <xdr:colOff>163902</xdr:colOff>
                    <xdr:row>22</xdr:row>
                    <xdr:rowOff>0</xdr:rowOff>
                  </from>
                  <to>
                    <xdr:col>8</xdr:col>
                    <xdr:colOff>284672</xdr:colOff>
                    <xdr:row>23</xdr:row>
                    <xdr:rowOff>51758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29" r:id="rId75" name="Check Box 233">
              <controlPr defaultSize="0" autoFill="0" autoLine="0" autoPict="0">
                <anchor moveWithCells="1">
                  <from>
                    <xdr:col>11</xdr:col>
                    <xdr:colOff>103517</xdr:colOff>
                    <xdr:row>22</xdr:row>
                    <xdr:rowOff>8626</xdr:rowOff>
                  </from>
                  <to>
                    <xdr:col>13</xdr:col>
                    <xdr:colOff>51758</xdr:colOff>
                    <xdr:row>23</xdr:row>
                    <xdr:rowOff>94891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30" r:id="rId76" name="Check Box 234">
              <controlPr defaultSize="0" autoFill="0" autoLine="0" autoPict="0">
                <anchor moveWithCells="1">
                  <from>
                    <xdr:col>0</xdr:col>
                    <xdr:colOff>0</xdr:colOff>
                    <xdr:row>83</xdr:row>
                    <xdr:rowOff>0</xdr:rowOff>
                  </from>
                  <to>
                    <xdr:col>1</xdr:col>
                    <xdr:colOff>120770</xdr:colOff>
                    <xdr:row>85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31" r:id="rId77" name="Check Box 235">
              <controlPr defaultSize="0" autoFill="0" autoLine="0" autoPict="0">
                <anchor moveWithCells="1">
                  <from>
                    <xdr:col>10</xdr:col>
                    <xdr:colOff>0</xdr:colOff>
                    <xdr:row>83</xdr:row>
                    <xdr:rowOff>198408</xdr:rowOff>
                  </from>
                  <to>
                    <xdr:col>11</xdr:col>
                    <xdr:colOff>120770</xdr:colOff>
                    <xdr:row>85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32" r:id="rId78" name="Check Box 236">
              <controlPr defaultSize="0" autoFill="0" autoLine="0" autoPict="0">
                <anchor moveWithCells="1">
                  <from>
                    <xdr:col>22</xdr:col>
                    <xdr:colOff>25879</xdr:colOff>
                    <xdr:row>83</xdr:row>
                    <xdr:rowOff>198408</xdr:rowOff>
                  </from>
                  <to>
                    <xdr:col>23</xdr:col>
                    <xdr:colOff>8626</xdr:colOff>
                    <xdr:row>85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34" r:id="rId79" name="Check Box 238">
              <controlPr defaultSize="0" autoFill="0" autoLine="0" autoPict="0">
                <anchor moveWithCells="1">
                  <from>
                    <xdr:col>22</xdr:col>
                    <xdr:colOff>25879</xdr:colOff>
                    <xdr:row>81</xdr:row>
                    <xdr:rowOff>198408</xdr:rowOff>
                  </from>
                  <to>
                    <xdr:col>23</xdr:col>
                    <xdr:colOff>8626</xdr:colOff>
                    <xdr:row>83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36" r:id="rId80" name="Check Box 240">
              <controlPr defaultSize="0" autoFill="0" autoLine="0" autoPict="0">
                <anchor moveWithCells="1">
                  <from>
                    <xdr:col>22</xdr:col>
                    <xdr:colOff>25879</xdr:colOff>
                    <xdr:row>81</xdr:row>
                    <xdr:rowOff>198408</xdr:rowOff>
                  </from>
                  <to>
                    <xdr:col>23</xdr:col>
                    <xdr:colOff>8626</xdr:colOff>
                    <xdr:row>83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52" r:id="rId81" name="Check Box 256">
              <controlPr defaultSize="0" autoFill="0" autoLine="0" autoPict="0">
                <anchor moveWithCells="1">
                  <from>
                    <xdr:col>22</xdr:col>
                    <xdr:colOff>25879</xdr:colOff>
                    <xdr:row>77</xdr:row>
                    <xdr:rowOff>0</xdr:rowOff>
                  </from>
                  <to>
                    <xdr:col>23</xdr:col>
                    <xdr:colOff>17253</xdr:colOff>
                    <xdr:row>78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59" r:id="rId82" name="Check Box 263">
              <controlPr defaultSize="0" autoFill="0" autoLine="0" autoPict="0">
                <anchor moveWithCells="1">
                  <from>
                    <xdr:col>22</xdr:col>
                    <xdr:colOff>25879</xdr:colOff>
                    <xdr:row>77</xdr:row>
                    <xdr:rowOff>0</xdr:rowOff>
                  </from>
                  <to>
                    <xdr:col>23</xdr:col>
                    <xdr:colOff>17253</xdr:colOff>
                    <xdr:row>78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64" r:id="rId83" name="Check Box 268">
              <controlPr defaultSize="0" autoFill="0" autoLine="0" autoPict="0">
                <anchor moveWithCells="1">
                  <from>
                    <xdr:col>22</xdr:col>
                    <xdr:colOff>25879</xdr:colOff>
                    <xdr:row>77</xdr:row>
                    <xdr:rowOff>0</xdr:rowOff>
                  </from>
                  <to>
                    <xdr:col>23</xdr:col>
                    <xdr:colOff>8626</xdr:colOff>
                    <xdr:row>78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69" r:id="rId84" name="Check Box 273">
              <controlPr defaultSize="0" autoFill="0" autoLine="0" autoPict="0">
                <anchor moveWithCells="1">
                  <from>
                    <xdr:col>22</xdr:col>
                    <xdr:colOff>25879</xdr:colOff>
                    <xdr:row>77</xdr:row>
                    <xdr:rowOff>0</xdr:rowOff>
                  </from>
                  <to>
                    <xdr:col>23</xdr:col>
                    <xdr:colOff>8626</xdr:colOff>
                    <xdr:row>78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71" r:id="rId85" name="Check Box 275">
              <controlPr defaultSize="0" autoFill="0" autoLine="0" autoPict="0">
                <anchor moveWithCells="1">
                  <from>
                    <xdr:col>22</xdr:col>
                    <xdr:colOff>25879</xdr:colOff>
                    <xdr:row>77</xdr:row>
                    <xdr:rowOff>0</xdr:rowOff>
                  </from>
                  <to>
                    <xdr:col>23</xdr:col>
                    <xdr:colOff>17253</xdr:colOff>
                    <xdr:row>78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75" r:id="rId86" name="Check Box 279">
              <controlPr defaultSize="0" autoFill="0" autoLine="0" autoPict="0">
                <anchor moveWithCells="1">
                  <from>
                    <xdr:col>22</xdr:col>
                    <xdr:colOff>25879</xdr:colOff>
                    <xdr:row>77</xdr:row>
                    <xdr:rowOff>0</xdr:rowOff>
                  </from>
                  <to>
                    <xdr:col>23</xdr:col>
                    <xdr:colOff>17253</xdr:colOff>
                    <xdr:row>78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80" r:id="rId87" name="Check Box 284">
              <controlPr defaultSize="0" autoFill="0" autoLine="0" autoPict="0">
                <anchor moveWithCells="1">
                  <from>
                    <xdr:col>29</xdr:col>
                    <xdr:colOff>8626</xdr:colOff>
                    <xdr:row>16</xdr:row>
                    <xdr:rowOff>120770</xdr:rowOff>
                  </from>
                  <to>
                    <xdr:col>32</xdr:col>
                    <xdr:colOff>25879</xdr:colOff>
                    <xdr:row>18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81" r:id="rId88" name="Check Box 285">
              <controlPr defaultSize="0" autoFill="0" autoLine="0" autoPict="0">
                <anchor moveWithCells="1">
                  <from>
                    <xdr:col>25</xdr:col>
                    <xdr:colOff>172528</xdr:colOff>
                    <xdr:row>16</xdr:row>
                    <xdr:rowOff>112143</xdr:rowOff>
                  </from>
                  <to>
                    <xdr:col>27</xdr:col>
                    <xdr:colOff>112143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85" r:id="rId89" name="Check Box 289">
              <controlPr defaultSize="0" autoFill="0" autoLine="0" autoPict="0">
                <anchor moveWithCells="1">
                  <from>
                    <xdr:col>13</xdr:col>
                    <xdr:colOff>25879</xdr:colOff>
                    <xdr:row>28</xdr:row>
                    <xdr:rowOff>25879</xdr:rowOff>
                  </from>
                  <to>
                    <xdr:col>14</xdr:col>
                    <xdr:colOff>155275</xdr:colOff>
                    <xdr:row>28</xdr:row>
                    <xdr:rowOff>258792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86" r:id="rId90" name="Check Box 290">
              <controlPr defaultSize="0" autoFill="0" autoLine="0" autoPict="0">
                <anchor moveWithCells="1">
                  <from>
                    <xdr:col>15</xdr:col>
                    <xdr:colOff>120770</xdr:colOff>
                    <xdr:row>28</xdr:row>
                    <xdr:rowOff>25879</xdr:rowOff>
                  </from>
                  <to>
                    <xdr:col>17</xdr:col>
                    <xdr:colOff>69011</xdr:colOff>
                    <xdr:row>28</xdr:row>
                    <xdr:rowOff>258792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87" r:id="rId91" name="Check Box 291">
              <controlPr defaultSize="0" autoFill="0" autoLine="0" autoPict="0">
                <anchor moveWithCells="1">
                  <from>
                    <xdr:col>18</xdr:col>
                    <xdr:colOff>8626</xdr:colOff>
                    <xdr:row>28</xdr:row>
                    <xdr:rowOff>25879</xdr:rowOff>
                  </from>
                  <to>
                    <xdr:col>19</xdr:col>
                    <xdr:colOff>129396</xdr:colOff>
                    <xdr:row>28</xdr:row>
                    <xdr:rowOff>258792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88" r:id="rId92" name="Check Box 292">
              <controlPr defaultSize="0" autoFill="0" autoLine="0" autoPict="0">
                <anchor moveWithCells="1">
                  <from>
                    <xdr:col>10</xdr:col>
                    <xdr:colOff>0</xdr:colOff>
                    <xdr:row>76</xdr:row>
                    <xdr:rowOff>198408</xdr:rowOff>
                  </from>
                  <to>
                    <xdr:col>11</xdr:col>
                    <xdr:colOff>120770</xdr:colOff>
                    <xdr:row>78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89" r:id="rId93" name="Check Box 293">
              <controlPr defaultSize="0" autoFill="0" autoLine="0" autoPict="0">
                <anchor moveWithCells="1">
                  <from>
                    <xdr:col>10</xdr:col>
                    <xdr:colOff>0</xdr:colOff>
                    <xdr:row>77</xdr:row>
                    <xdr:rowOff>198408</xdr:rowOff>
                  </from>
                  <to>
                    <xdr:col>11</xdr:col>
                    <xdr:colOff>120770</xdr:colOff>
                    <xdr:row>79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90" r:id="rId94" name="Check Box 294">
              <controlPr defaultSize="0" autoFill="0" autoLine="0" autoPict="0">
                <anchor moveWithCells="1">
                  <from>
                    <xdr:col>10</xdr:col>
                    <xdr:colOff>0</xdr:colOff>
                    <xdr:row>77</xdr:row>
                    <xdr:rowOff>198408</xdr:rowOff>
                  </from>
                  <to>
                    <xdr:col>11</xdr:col>
                    <xdr:colOff>120770</xdr:colOff>
                    <xdr:row>79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91" r:id="rId95" name="Check Box 295">
              <controlPr defaultSize="0" autoFill="0" autoLine="0" autoPict="0">
                <anchor moveWithCells="1">
                  <from>
                    <xdr:col>10</xdr:col>
                    <xdr:colOff>0</xdr:colOff>
                    <xdr:row>78</xdr:row>
                    <xdr:rowOff>198408</xdr:rowOff>
                  </from>
                  <to>
                    <xdr:col>11</xdr:col>
                    <xdr:colOff>120770</xdr:colOff>
                    <xdr:row>80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92" r:id="rId96" name="Check Box 296">
              <controlPr defaultSize="0" autoFill="0" autoLine="0" autoPict="0">
                <anchor moveWithCells="1">
                  <from>
                    <xdr:col>10</xdr:col>
                    <xdr:colOff>0</xdr:colOff>
                    <xdr:row>78</xdr:row>
                    <xdr:rowOff>198408</xdr:rowOff>
                  </from>
                  <to>
                    <xdr:col>11</xdr:col>
                    <xdr:colOff>120770</xdr:colOff>
                    <xdr:row>80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93" r:id="rId97" name="Check Box 297">
              <controlPr defaultSize="0" autoFill="0" autoLine="0" autoPict="0">
                <anchor moveWithCells="1">
                  <from>
                    <xdr:col>10</xdr:col>
                    <xdr:colOff>0</xdr:colOff>
                    <xdr:row>79</xdr:row>
                    <xdr:rowOff>198408</xdr:rowOff>
                  </from>
                  <to>
                    <xdr:col>11</xdr:col>
                    <xdr:colOff>120770</xdr:colOff>
                    <xdr:row>81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94" r:id="rId98" name="Check Box 298">
              <controlPr defaultSize="0" autoFill="0" autoLine="0" autoPict="0">
                <anchor moveWithCells="1">
                  <from>
                    <xdr:col>10</xdr:col>
                    <xdr:colOff>0</xdr:colOff>
                    <xdr:row>79</xdr:row>
                    <xdr:rowOff>198408</xdr:rowOff>
                  </from>
                  <to>
                    <xdr:col>11</xdr:col>
                    <xdr:colOff>120770</xdr:colOff>
                    <xdr:row>81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95" r:id="rId99" name="Check Box 299">
              <controlPr defaultSize="0" autoFill="0" autoLine="0" autoPict="0">
                <anchor moveWithCells="1">
                  <from>
                    <xdr:col>10</xdr:col>
                    <xdr:colOff>0</xdr:colOff>
                    <xdr:row>80</xdr:row>
                    <xdr:rowOff>198408</xdr:rowOff>
                  </from>
                  <to>
                    <xdr:col>11</xdr:col>
                    <xdr:colOff>120770</xdr:colOff>
                    <xdr:row>82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96" r:id="rId100" name="Check Box 300">
              <controlPr defaultSize="0" autoFill="0" autoLine="0" autoPict="0">
                <anchor moveWithCells="1">
                  <from>
                    <xdr:col>10</xdr:col>
                    <xdr:colOff>0</xdr:colOff>
                    <xdr:row>80</xdr:row>
                    <xdr:rowOff>198408</xdr:rowOff>
                  </from>
                  <to>
                    <xdr:col>11</xdr:col>
                    <xdr:colOff>120770</xdr:colOff>
                    <xdr:row>82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99" r:id="rId101" name="Check Box 303">
              <controlPr defaultSize="0" autoFill="0" autoLine="0" autoPict="0">
                <anchor moveWithCells="1">
                  <from>
                    <xdr:col>22</xdr:col>
                    <xdr:colOff>25879</xdr:colOff>
                    <xdr:row>76</xdr:row>
                    <xdr:rowOff>0</xdr:rowOff>
                  </from>
                  <to>
                    <xdr:col>23</xdr:col>
                    <xdr:colOff>8626</xdr:colOff>
                    <xdr:row>77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1" r:id="rId102" name="Check Box 305">
              <controlPr defaultSize="0" autoFill="0" autoLine="0" autoPict="0">
                <anchor moveWithCells="1">
                  <from>
                    <xdr:col>22</xdr:col>
                    <xdr:colOff>25879</xdr:colOff>
                    <xdr:row>76</xdr:row>
                    <xdr:rowOff>0</xdr:rowOff>
                  </from>
                  <to>
                    <xdr:col>23</xdr:col>
                    <xdr:colOff>17253</xdr:colOff>
                    <xdr:row>77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2" r:id="rId103" name="Check Box 306">
              <controlPr defaultSize="0" autoFill="0" autoLine="0" autoPict="0">
                <anchor moveWithCells="1">
                  <from>
                    <xdr:col>22</xdr:col>
                    <xdr:colOff>25879</xdr:colOff>
                    <xdr:row>76</xdr:row>
                    <xdr:rowOff>0</xdr:rowOff>
                  </from>
                  <to>
                    <xdr:col>23</xdr:col>
                    <xdr:colOff>17253</xdr:colOff>
                    <xdr:row>77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3" r:id="rId104" name="Check Box 307">
              <controlPr defaultSize="0" autoFill="0" autoLine="0" autoPict="0">
                <anchor moveWithCells="1">
                  <from>
                    <xdr:col>22</xdr:col>
                    <xdr:colOff>25879</xdr:colOff>
                    <xdr:row>76</xdr:row>
                    <xdr:rowOff>0</xdr:rowOff>
                  </from>
                  <to>
                    <xdr:col>23</xdr:col>
                    <xdr:colOff>8626</xdr:colOff>
                    <xdr:row>77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4" r:id="rId105" name="Check Box 308">
              <controlPr defaultSize="0" autoFill="0" autoLine="0" autoPict="0">
                <anchor moveWithCells="1">
                  <from>
                    <xdr:col>22</xdr:col>
                    <xdr:colOff>25879</xdr:colOff>
                    <xdr:row>76</xdr:row>
                    <xdr:rowOff>0</xdr:rowOff>
                  </from>
                  <to>
                    <xdr:col>23</xdr:col>
                    <xdr:colOff>8626</xdr:colOff>
                    <xdr:row>77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5" r:id="rId106" name="Check Box 309">
              <controlPr defaultSize="0" autoFill="0" autoLine="0" autoPict="0">
                <anchor moveWithCells="1">
                  <from>
                    <xdr:col>22</xdr:col>
                    <xdr:colOff>25879</xdr:colOff>
                    <xdr:row>76</xdr:row>
                    <xdr:rowOff>0</xdr:rowOff>
                  </from>
                  <to>
                    <xdr:col>23</xdr:col>
                    <xdr:colOff>17253</xdr:colOff>
                    <xdr:row>77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6" r:id="rId107" name="Check Box 310">
              <controlPr defaultSize="0" autoFill="0" autoLine="0" autoPict="0">
                <anchor moveWithCells="1">
                  <from>
                    <xdr:col>22</xdr:col>
                    <xdr:colOff>25879</xdr:colOff>
                    <xdr:row>76</xdr:row>
                    <xdr:rowOff>0</xdr:rowOff>
                  </from>
                  <to>
                    <xdr:col>23</xdr:col>
                    <xdr:colOff>17253</xdr:colOff>
                    <xdr:row>77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7" r:id="rId108" name="Check Box 311">
              <controlPr defaultSize="0" autoFill="0" autoLine="0" autoPict="0">
                <anchor moveWithCells="1">
                  <from>
                    <xdr:col>22</xdr:col>
                    <xdr:colOff>25879</xdr:colOff>
                    <xdr:row>76</xdr:row>
                    <xdr:rowOff>0</xdr:rowOff>
                  </from>
                  <to>
                    <xdr:col>23</xdr:col>
                    <xdr:colOff>8626</xdr:colOff>
                    <xdr:row>77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10" r:id="rId109" name="Check Box 314">
              <controlPr defaultSize="0" autoFill="0" autoLine="0" autoPict="0">
                <anchor moveWithCells="1">
                  <from>
                    <xdr:col>22</xdr:col>
                    <xdr:colOff>25879</xdr:colOff>
                    <xdr:row>76</xdr:row>
                    <xdr:rowOff>0</xdr:rowOff>
                  </from>
                  <to>
                    <xdr:col>23</xdr:col>
                    <xdr:colOff>17253</xdr:colOff>
                    <xdr:row>77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11" r:id="rId110" name="Check Box 315">
              <controlPr defaultSize="0" autoFill="0" autoLine="0" autoPict="0">
                <anchor moveWithCells="1">
                  <from>
                    <xdr:col>22</xdr:col>
                    <xdr:colOff>25879</xdr:colOff>
                    <xdr:row>76</xdr:row>
                    <xdr:rowOff>0</xdr:rowOff>
                  </from>
                  <to>
                    <xdr:col>23</xdr:col>
                    <xdr:colOff>17253</xdr:colOff>
                    <xdr:row>77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12" r:id="rId111" name="Check Box 316">
              <controlPr defaultSize="0" autoFill="0" autoLine="0" autoPict="0">
                <anchor moveWithCells="1">
                  <from>
                    <xdr:col>22</xdr:col>
                    <xdr:colOff>25879</xdr:colOff>
                    <xdr:row>76</xdr:row>
                    <xdr:rowOff>0</xdr:rowOff>
                  </from>
                  <to>
                    <xdr:col>23</xdr:col>
                    <xdr:colOff>8626</xdr:colOff>
                    <xdr:row>77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13" r:id="rId112" name="Check Box 317">
              <controlPr defaultSize="0" autoFill="0" autoLine="0" autoPict="0">
                <anchor moveWithCells="1">
                  <from>
                    <xdr:col>22</xdr:col>
                    <xdr:colOff>25879</xdr:colOff>
                    <xdr:row>76</xdr:row>
                    <xdr:rowOff>0</xdr:rowOff>
                  </from>
                  <to>
                    <xdr:col>23</xdr:col>
                    <xdr:colOff>8626</xdr:colOff>
                    <xdr:row>77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14" r:id="rId113" name="Check Box 318">
              <controlPr defaultSize="0" autoFill="0" autoLine="0" autoPict="0">
                <anchor moveWithCells="1">
                  <from>
                    <xdr:col>22</xdr:col>
                    <xdr:colOff>25879</xdr:colOff>
                    <xdr:row>76</xdr:row>
                    <xdr:rowOff>0</xdr:rowOff>
                  </from>
                  <to>
                    <xdr:col>23</xdr:col>
                    <xdr:colOff>17253</xdr:colOff>
                    <xdr:row>77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15" r:id="rId114" name="Check Box 319">
              <controlPr defaultSize="0" autoFill="0" autoLine="0" autoPict="0">
                <anchor moveWithCells="1">
                  <from>
                    <xdr:col>22</xdr:col>
                    <xdr:colOff>25879</xdr:colOff>
                    <xdr:row>76</xdr:row>
                    <xdr:rowOff>0</xdr:rowOff>
                  </from>
                  <to>
                    <xdr:col>23</xdr:col>
                    <xdr:colOff>17253</xdr:colOff>
                    <xdr:row>77</xdr:row>
                    <xdr:rowOff>8626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18" r:id="rId115" name="Check Box 322">
              <controlPr defaultSize="0" autoFill="0" autoLine="0" autoPict="0">
                <anchor moveWithCells="1">
                  <from>
                    <xdr:col>10</xdr:col>
                    <xdr:colOff>103517</xdr:colOff>
                    <xdr:row>38</xdr:row>
                    <xdr:rowOff>0</xdr:rowOff>
                  </from>
                  <to>
                    <xdr:col>12</xdr:col>
                    <xdr:colOff>51758</xdr:colOff>
                    <xdr:row>38</xdr:row>
                    <xdr:rowOff>215660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12"/>
  <dimension ref="A3:T40"/>
  <sheetViews>
    <sheetView topLeftCell="A19" workbookViewId="0">
      <selection activeCell="E31" sqref="E31"/>
    </sheetView>
  </sheetViews>
  <sheetFormatPr baseColWidth="10" defaultRowHeight="12.9" x14ac:dyDescent="0.2"/>
  <cols>
    <col min="2" max="2" width="14.875" customWidth="1"/>
    <col min="3" max="3" width="14.125" customWidth="1"/>
    <col min="4" max="4" width="11.875" customWidth="1"/>
    <col min="5" max="5" width="14.625" customWidth="1"/>
    <col min="7" max="7" width="15.75" customWidth="1"/>
    <col min="8" max="8" width="8.125" customWidth="1"/>
    <col min="9" max="9" width="18" customWidth="1"/>
    <col min="10" max="10" width="8.125" customWidth="1"/>
  </cols>
  <sheetData>
    <row r="3" spans="1:20" ht="13.6" x14ac:dyDescent="0.25">
      <c r="A3" s="7" t="s">
        <v>87</v>
      </c>
      <c r="B3" s="6"/>
      <c r="C3" s="7" t="s">
        <v>87</v>
      </c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20" s="2" customFormat="1" ht="69.8" customHeight="1" x14ac:dyDescent="0.25">
      <c r="A4" s="147" t="s">
        <v>714</v>
      </c>
      <c r="B4" s="148"/>
      <c r="C4" s="147" t="s">
        <v>710</v>
      </c>
      <c r="D4" s="148"/>
      <c r="E4" s="147" t="s">
        <v>711</v>
      </c>
      <c r="F4" s="148"/>
      <c r="G4" s="147" t="s">
        <v>712</v>
      </c>
      <c r="H4" s="148"/>
      <c r="I4" s="149" t="s">
        <v>713</v>
      </c>
      <c r="J4" s="148"/>
      <c r="K4" s="148"/>
      <c r="L4" s="148" t="s">
        <v>176</v>
      </c>
      <c r="M4" s="148"/>
      <c r="N4" s="148" t="s">
        <v>185</v>
      </c>
      <c r="O4" s="148"/>
      <c r="P4" s="148" t="s">
        <v>191</v>
      </c>
      <c r="Q4" s="148"/>
      <c r="S4" s="148" t="s">
        <v>178</v>
      </c>
      <c r="T4" s="148"/>
    </row>
    <row r="5" spans="1:20" x14ac:dyDescent="0.2">
      <c r="A5" s="33" t="b">
        <v>0</v>
      </c>
      <c r="B5" s="32" t="str">
        <f>IF(A5=TRUE,"Quantitativ u.qualitativ (sehr) gut.",IF(A5=FALSE,""))</f>
        <v/>
      </c>
      <c r="C5" s="33" t="b">
        <v>0</v>
      </c>
      <c r="D5" s="32" t="str">
        <f>IF(C5=TRUE,"Detaillierte Beschreibung- Anforderung der Rahmenbedingungen voll erfüllt.",IF(C5=FALSE,""))</f>
        <v/>
      </c>
      <c r="E5" s="33" t="b">
        <v>0</v>
      </c>
      <c r="F5" s="32" t="str">
        <f>IF(E5=TRUE,"Detaillierte Beschreibung - Anforderung der Rahmenbedingung voll  erfüllt.",IF(E5=FALSE,""))</f>
        <v/>
      </c>
      <c r="G5" s="33" t="b">
        <v>0</v>
      </c>
      <c r="H5" s="32" t="str">
        <f>IF(G5=TRUE,"Aussagekräftig, passend zu  Rahmendbed..",IF(G5=FALSE,""))</f>
        <v/>
      </c>
      <c r="I5" s="6" t="b">
        <v>0</v>
      </c>
      <c r="J5" s="95" t="str">
        <f>IF(I5=TRUE,"Einbindung in reg. Strukturen vorhanden.",IF(I5=FALSE,""))</f>
        <v/>
      </c>
      <c r="K5" s="6"/>
      <c r="L5" s="6" t="b">
        <v>1</v>
      </c>
      <c r="M5" s="6" t="str">
        <f>IF(L5=TRUE,"Aufbau, Zeitplan, Ablauf schlüssig.",IF(L5=FALSE,""))</f>
        <v>Aufbau, Zeitplan, Ablauf schlüssig.</v>
      </c>
      <c r="N5" s="6" t="b">
        <v>1</v>
      </c>
      <c r="O5" s="6" t="str">
        <f>IF(N5=TRUE,"Einbindung in reg. Strukturen vorhanden.",IF(N5=FALSE,""))</f>
        <v>Einbindung in reg. Strukturen vorhanden.</v>
      </c>
      <c r="P5" s="6" t="b">
        <v>0</v>
      </c>
      <c r="Q5" s="6" t="str">
        <f>IF(P5=TRUE,"Angemessene Methoden u. Instrumente.",IF(P5=FALSE,""))</f>
        <v/>
      </c>
      <c r="S5" s="6" t="b">
        <v>0</v>
      </c>
      <c r="T5" s="6" t="str">
        <f>IF(S5=TRUE,"Hervorhebendes Merkmal vorhanden.",IF(S5=FALSE,""))</f>
        <v/>
      </c>
    </row>
    <row r="6" spans="1:20" x14ac:dyDescent="0.2">
      <c r="A6" s="33" t="b">
        <v>0</v>
      </c>
      <c r="B6" s="32" t="str">
        <f>IF(A6=TRUE,"Zu allgemein.",IF(A6=FALSE,""))</f>
        <v/>
      </c>
      <c r="C6" s="33" t="b">
        <v>0</v>
      </c>
      <c r="D6" s="32" t="str">
        <f>IF(C6=TRUE,"Oberflächlich-ungenaue Beschreibung.",IF(C6=FALSE,""))</f>
        <v/>
      </c>
      <c r="E6" s="33" t="b">
        <v>0</v>
      </c>
      <c r="F6" s="32" t="str">
        <f>IF(E6=TRUE,"Ungenaue Beschreibung, nur Ansätze.",IF(E6=FALSE,""))</f>
        <v/>
      </c>
      <c r="G6" s="33" t="b">
        <v>0</v>
      </c>
      <c r="H6" s="32" t="str">
        <f>IF(G6=TRUE,"Ungenaue Beschreibung",IF(G6=FALSE,""))</f>
        <v/>
      </c>
      <c r="I6" s="6" t="b">
        <v>0</v>
      </c>
      <c r="J6" s="95" t="str">
        <f>IF(I6=TRUE,"Allgemeine Aussagen, unkonkret.",IF(I6=FALSE,""))</f>
        <v/>
      </c>
      <c r="K6" s="6"/>
      <c r="L6" s="6" t="b">
        <v>0</v>
      </c>
      <c r="M6" s="6" t="str">
        <f>IF(L6=TRUE,"Unvollständige Darstellung.",IF(L6=FALSE,""))</f>
        <v/>
      </c>
      <c r="N6" s="6" t="b">
        <v>0</v>
      </c>
      <c r="O6" s="6" t="str">
        <f>IF(N6=TRUE,"Allgemeine Aussagen, unkonkret.",IF(N6=FALSE,""))</f>
        <v/>
      </c>
      <c r="P6" s="6" t="b">
        <v>0</v>
      </c>
      <c r="Q6" s="6" t="str">
        <f>IF(P6=TRUE,"Nennung von Methoden ohne Erläuterung.",IF(P6=FALSE,""))</f>
        <v/>
      </c>
      <c r="S6" s="6"/>
      <c r="T6" s="6"/>
    </row>
    <row r="7" spans="1:20" x14ac:dyDescent="0.2">
      <c r="A7" s="33" t="b">
        <v>0</v>
      </c>
      <c r="B7" s="32" t="str">
        <f>IF(A7=TRUE,"Erhebliche Defizite.",IF(A7=FALSE,""))</f>
        <v/>
      </c>
      <c r="C7" s="33" t="b">
        <v>0</v>
      </c>
      <c r="D7" s="32" t="str">
        <f>IF(C7=TRUE,"Erhebliche Defizite.",IF(C7=FALSE,""))</f>
        <v/>
      </c>
      <c r="E7" s="33" t="b">
        <v>0</v>
      </c>
      <c r="F7" s="32" t="str">
        <f>IF(E7=TRUE,"Erhebliche Defizite.",IF(E7=FALSE,""))</f>
        <v/>
      </c>
      <c r="G7" s="33" t="b">
        <v>0</v>
      </c>
      <c r="H7" s="32" t="str">
        <f>IF(G7=TRUE,"Erhebliche Defizite.",IF(G7=FALSE,""))</f>
        <v/>
      </c>
      <c r="I7" s="6" t="b">
        <v>0</v>
      </c>
      <c r="J7" s="95" t="str">
        <f>IF(I7=TRUE,"Erhebliche Defizite.",IF(I7=FALSE,""))</f>
        <v/>
      </c>
      <c r="K7" s="6"/>
      <c r="L7" s="6" t="b">
        <v>0</v>
      </c>
      <c r="M7" s="6" t="str">
        <f>IF(L7=TRUE,"Erhebliche Defizite.",IF(L7=FALSE,""))</f>
        <v/>
      </c>
      <c r="N7" s="6" t="b">
        <v>0</v>
      </c>
      <c r="O7" s="6" t="str">
        <f>IF(N7=TRUE,"Erhebliche Defizite.",IF(N7=FALSE,""))</f>
        <v/>
      </c>
      <c r="P7" s="6" t="b">
        <v>0</v>
      </c>
      <c r="Q7" s="6" t="str">
        <f>IF(P7=TRUE,"Erhebliche Defizite.",IF(P7=FALSE,""))</f>
        <v/>
      </c>
      <c r="S7" s="6"/>
      <c r="T7" s="6"/>
    </row>
    <row r="8" spans="1:20" x14ac:dyDescent="0.2">
      <c r="A8" s="6" t="s">
        <v>131</v>
      </c>
      <c r="B8" s="6" t="str">
        <f>CONCATENATE(B5,B6,B7)</f>
        <v/>
      </c>
      <c r="C8" s="6" t="s">
        <v>131</v>
      </c>
      <c r="D8" s="6" t="str">
        <f>CONCATENATE(D5,D6,D7)</f>
        <v/>
      </c>
      <c r="E8" s="6" t="s">
        <v>131</v>
      </c>
      <c r="F8" s="6" t="str">
        <f>CONCATENATE(F5,F6,F7)</f>
        <v/>
      </c>
      <c r="G8" s="6" t="s">
        <v>131</v>
      </c>
      <c r="H8" s="6" t="str">
        <f>CONCATENATE(H5,H6,H7)</f>
        <v/>
      </c>
      <c r="I8" s="6" t="s">
        <v>131</v>
      </c>
      <c r="J8" s="6" t="str">
        <f>CONCATENATE(J5,J6,J7)</f>
        <v/>
      </c>
      <c r="K8" s="6"/>
      <c r="L8" s="6" t="s">
        <v>131</v>
      </c>
      <c r="M8" s="6" t="str">
        <f>CONCATENATE(M5,M6,M7)</f>
        <v>Aufbau, Zeitplan, Ablauf schlüssig.</v>
      </c>
      <c r="N8" s="6" t="s">
        <v>131</v>
      </c>
      <c r="O8" s="6" t="str">
        <f>CONCATENATE(O5,O6,O7)</f>
        <v>Einbindung in reg. Strukturen vorhanden.</v>
      </c>
      <c r="P8" s="6" t="s">
        <v>131</v>
      </c>
      <c r="Q8" s="6" t="str">
        <f>CONCATENATE(Q5,Q6,Q7)</f>
        <v/>
      </c>
      <c r="S8" s="6" t="s">
        <v>131</v>
      </c>
      <c r="T8" s="6" t="str">
        <f>CONCATENATE(T5,T6,T7)</f>
        <v/>
      </c>
    </row>
    <row r="11" spans="1:20" x14ac:dyDescent="0.2">
      <c r="A11" t="s">
        <v>140</v>
      </c>
    </row>
    <row r="12" spans="1:20" s="2" customFormat="1" ht="81" customHeight="1" x14ac:dyDescent="0.2">
      <c r="A12" s="2" t="s">
        <v>714</v>
      </c>
      <c r="B12" s="2" t="s">
        <v>710</v>
      </c>
      <c r="C12" s="2" t="s">
        <v>711</v>
      </c>
      <c r="D12" s="2" t="s">
        <v>712</v>
      </c>
      <c r="E12" s="2" t="s">
        <v>713</v>
      </c>
      <c r="F12" s="2" t="s">
        <v>176</v>
      </c>
      <c r="G12" s="2" t="s">
        <v>185</v>
      </c>
      <c r="H12" s="2" t="s">
        <v>187</v>
      </c>
      <c r="J12" s="2" t="s">
        <v>186</v>
      </c>
    </row>
    <row r="13" spans="1:20" x14ac:dyDescent="0.2">
      <c r="A13">
        <f>IF(A5=TRUE,10,IF(A5=FALSE,0))</f>
        <v>0</v>
      </c>
      <c r="B13">
        <f>IF(C5=TRUE,20,IF(C5=FALSE,0))</f>
        <v>0</v>
      </c>
      <c r="C13">
        <f>IF(E5=TRUE,30,IF(E5=FALSE,0))</f>
        <v>0</v>
      </c>
      <c r="D13">
        <f>IF(G5=TRUE,30,IF(G5=FALSE,0))</f>
        <v>0</v>
      </c>
      <c r="E13">
        <f>IF(I5=TRUE,10,IF(I5=FALSE,0))</f>
        <v>0</v>
      </c>
      <c r="F13">
        <f>IF(L5=TRUE,10,IF(L5=FALSE,0))</f>
        <v>10</v>
      </c>
      <c r="G13">
        <f>IF(N5=TRUE,10,IF(N5=FALSE,0))</f>
        <v>10</v>
      </c>
      <c r="H13">
        <f>IF(P5=TRUE,10,IF(P5=FALSE,0))</f>
        <v>0</v>
      </c>
      <c r="J13">
        <f>IF(S5=TRUE,10,IF(S5=FALSE,0))</f>
        <v>0</v>
      </c>
    </row>
    <row r="14" spans="1:20" x14ac:dyDescent="0.2">
      <c r="A14">
        <f>IF(A6=TRUE,5,IF(A6=FALSE,0))</f>
        <v>0</v>
      </c>
      <c r="B14">
        <f>IF(C6=TRUE,10,IF(C6=FALSE,0))</f>
        <v>0</v>
      </c>
      <c r="C14">
        <f>IF(E6=TRUE,15,IF(E6=FALSE,0))</f>
        <v>0</v>
      </c>
      <c r="D14">
        <f>IF(G6=TRUE,15,IF(G6=FALSE,0))</f>
        <v>0</v>
      </c>
      <c r="E14">
        <f>IF(I6=TRUE,5,IF(I6=FALSE,0))</f>
        <v>0</v>
      </c>
      <c r="F14">
        <f>IF(L6=TRUE,5,IF(L6=FALSE,0))</f>
        <v>0</v>
      </c>
      <c r="G14">
        <f>IF(N6=TRUE,5,IF(N6=FALSE,0))</f>
        <v>0</v>
      </c>
      <c r="H14">
        <f>IF(P6=TRUE,5,IF(P6=FALSE,0))</f>
        <v>0</v>
      </c>
    </row>
    <row r="15" spans="1:20" x14ac:dyDescent="0.2">
      <c r="A15">
        <f>IF(A7=TRUE,0,IF(A7=FALSE,0))</f>
        <v>0</v>
      </c>
      <c r="B15">
        <f>IF(C7=TRUE,0,IF(C7=FALSE,0))</f>
        <v>0</v>
      </c>
      <c r="C15">
        <f>IF(E7=TRUE,0,IF(E7=FALSE,0))</f>
        <v>0</v>
      </c>
      <c r="D15">
        <f>IF(G7=TRUE,0,IF(G7=FALSE,0))</f>
        <v>0</v>
      </c>
      <c r="E15">
        <f>IF(I7=TRUE,0,IF(I7=FALSE,0))</f>
        <v>0</v>
      </c>
      <c r="F15">
        <f>IF(L7=TRUE,0,IF(L7=FALSE,0))</f>
        <v>0</v>
      </c>
      <c r="G15">
        <f>IF(N7=TRUE,0,IF(N7=FALSE,0))</f>
        <v>0</v>
      </c>
      <c r="H15">
        <f>IF(P7=TRUE,0,IF(P7=FALSE,0))</f>
        <v>0</v>
      </c>
    </row>
    <row r="16" spans="1:20" x14ac:dyDescent="0.2">
      <c r="A16">
        <f>SUM(A13:A15)</f>
        <v>0</v>
      </c>
      <c r="B16">
        <f t="shared" ref="B16:J16" si="0">SUM(B13:B15)</f>
        <v>0</v>
      </c>
      <c r="C16">
        <f t="shared" si="0"/>
        <v>0</v>
      </c>
      <c r="D16">
        <f t="shared" si="0"/>
        <v>0</v>
      </c>
      <c r="E16">
        <f t="shared" si="0"/>
        <v>0</v>
      </c>
      <c r="F16">
        <f t="shared" si="0"/>
        <v>10</v>
      </c>
      <c r="G16">
        <f t="shared" si="0"/>
        <v>10</v>
      </c>
      <c r="H16">
        <f t="shared" si="0"/>
        <v>0</v>
      </c>
      <c r="J16">
        <f t="shared" si="0"/>
        <v>0</v>
      </c>
    </row>
    <row r="19" spans="3:4" x14ac:dyDescent="0.2">
      <c r="C19" t="s">
        <v>52</v>
      </c>
      <c r="D19">
        <f>Beginn</f>
        <v>0</v>
      </c>
    </row>
    <row r="20" spans="3:4" x14ac:dyDescent="0.2">
      <c r="C20" t="s">
        <v>53</v>
      </c>
      <c r="D20">
        <f>Ende</f>
        <v>0</v>
      </c>
    </row>
    <row r="21" spans="3:4" x14ac:dyDescent="0.2">
      <c r="D21">
        <f>DATEDIF(Beginn,Ende,"M")+1</f>
        <v>1</v>
      </c>
    </row>
    <row r="24" spans="3:4" x14ac:dyDescent="0.2">
      <c r="D24" t="s">
        <v>137</v>
      </c>
    </row>
    <row r="25" spans="3:4" x14ac:dyDescent="0.2">
      <c r="D25" t="s">
        <v>601</v>
      </c>
    </row>
    <row r="28" spans="3:4" x14ac:dyDescent="0.2">
      <c r="D28" s="6" t="s">
        <v>141</v>
      </c>
    </row>
    <row r="29" spans="3:4" x14ac:dyDescent="0.2">
      <c r="D29" s="6" t="s">
        <v>132</v>
      </c>
    </row>
    <row r="30" spans="3:4" x14ac:dyDescent="0.2">
      <c r="D30" s="6" t="s">
        <v>133</v>
      </c>
    </row>
    <row r="31" spans="3:4" x14ac:dyDescent="0.2">
      <c r="D31" s="124" t="s">
        <v>889</v>
      </c>
    </row>
    <row r="32" spans="3:4" x14ac:dyDescent="0.2">
      <c r="D32" s="6" t="s">
        <v>602</v>
      </c>
    </row>
    <row r="36" spans="4:4" x14ac:dyDescent="0.2">
      <c r="D36" s="6" t="s">
        <v>636</v>
      </c>
    </row>
    <row r="37" spans="4:4" x14ac:dyDescent="0.2">
      <c r="D37" s="6" t="s">
        <v>637</v>
      </c>
    </row>
    <row r="38" spans="4:4" x14ac:dyDescent="0.2">
      <c r="D38" s="6" t="s">
        <v>638</v>
      </c>
    </row>
    <row r="39" spans="4:4" x14ac:dyDescent="0.2">
      <c r="D39" s="6" t="s">
        <v>639</v>
      </c>
    </row>
    <row r="40" spans="4:4" x14ac:dyDescent="0.2">
      <c r="D40" s="6" t="s">
        <v>640</v>
      </c>
    </row>
  </sheetData>
  <phoneticPr fontId="21" type="noConversion"/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4"/>
  <dimension ref="A1:F37"/>
  <sheetViews>
    <sheetView workbookViewId="0">
      <selection activeCell="D8" sqref="D8"/>
    </sheetView>
  </sheetViews>
  <sheetFormatPr baseColWidth="10" defaultRowHeight="12.9" x14ac:dyDescent="0.2"/>
  <cols>
    <col min="1" max="1" width="24.625" customWidth="1"/>
    <col min="2" max="2" width="13.75" customWidth="1"/>
    <col min="4" max="4" width="38.625" style="2" customWidth="1"/>
    <col min="5" max="5" width="10.875" customWidth="1"/>
  </cols>
  <sheetData>
    <row r="1" spans="1:6" s="4" customFormat="1" ht="13.6" x14ac:dyDescent="0.25">
      <c r="B1" s="4" t="s">
        <v>266</v>
      </c>
      <c r="C1" s="4" t="s">
        <v>267</v>
      </c>
      <c r="D1" s="40" t="s">
        <v>268</v>
      </c>
    </row>
    <row r="2" spans="1:6" x14ac:dyDescent="0.2">
      <c r="A2" t="s">
        <v>242</v>
      </c>
      <c r="B2" t="s">
        <v>327</v>
      </c>
      <c r="C2">
        <v>0</v>
      </c>
      <c r="D2" s="129" t="str">
        <f>IF(Akauswahl=1,"ja",IF(Akauswahl=2,"nein", " "))</f>
        <v xml:space="preserve"> </v>
      </c>
    </row>
    <row r="3" spans="1:6" x14ac:dyDescent="0.2">
      <c r="A3" t="s">
        <v>243</v>
      </c>
      <c r="B3" t="s">
        <v>327</v>
      </c>
      <c r="C3">
        <v>2</v>
      </c>
      <c r="D3" s="129" t="str">
        <f>IF(edwdAuswahl=1, "ed", IF(edwdAuswahl=2,"wd", " "))</f>
        <v>wd</v>
      </c>
    </row>
    <row r="4" spans="1:6" x14ac:dyDescent="0.2">
      <c r="A4" t="s">
        <v>349</v>
      </c>
      <c r="B4" t="s">
        <v>327</v>
      </c>
      <c r="C4">
        <v>0</v>
      </c>
      <c r="D4" s="129" t="str">
        <f>IF(TNrlpauswahl=1, "ja",IF(TNrlpauswahl=2,"nein", " "))</f>
        <v xml:space="preserve"> </v>
      </c>
    </row>
    <row r="5" spans="1:6" x14ac:dyDescent="0.2">
      <c r="A5" t="s">
        <v>269</v>
      </c>
      <c r="B5" t="s">
        <v>328</v>
      </c>
      <c r="C5">
        <v>1</v>
      </c>
      <c r="D5" s="129" t="str">
        <f ca="1">INDEX(INDIRECT($A5),$C5,1)</f>
        <v>Bitte auswählen</v>
      </c>
      <c r="E5" s="29" t="str">
        <f ca="1">INDEX(INDIRECT($A5),$C5,2)</f>
        <v>SOB</v>
      </c>
    </row>
    <row r="6" spans="1:6" x14ac:dyDescent="0.2">
      <c r="A6" t="s">
        <v>270</v>
      </c>
      <c r="B6" t="s">
        <v>328</v>
      </c>
      <c r="C6">
        <v>3</v>
      </c>
      <c r="D6" s="2">
        <f ca="1">INDEX(INDIRECT(A6),C6)</f>
        <v>0</v>
      </c>
      <c r="E6" t="str">
        <f>IF(Pachseauswahl=2,"A",IF(Pachseauswahl=3,"B",IF(Pachseauswahl=4,"C"," ")))</f>
        <v>B</v>
      </c>
    </row>
    <row r="7" spans="1:6" x14ac:dyDescent="0.2">
      <c r="A7" t="s">
        <v>271</v>
      </c>
      <c r="B7" t="s">
        <v>328</v>
      </c>
      <c r="C7">
        <v>2</v>
      </c>
      <c r="D7" s="2" t="str">
        <f ca="1">INDEX(INDIRECT(A7),C7)</f>
        <v>Land</v>
      </c>
    </row>
    <row r="8" spans="1:6" x14ac:dyDescent="0.2">
      <c r="A8" t="s">
        <v>326</v>
      </c>
      <c r="B8" t="s">
        <v>328</v>
      </c>
      <c r="C8">
        <v>2</v>
      </c>
      <c r="D8" s="2" t="str">
        <f ca="1">INDEX(INDIRECT(A8),C8)</f>
        <v>Digi-Scout</v>
      </c>
      <c r="E8">
        <f>IF(ISERROR(MATCH("Auswahl"&amp;Pachseauswahl&amp;Aktionauswahl,FAnsatzAuswahlen,0)),1,MATCH("Auswahl"&amp;Pachseauswahl&amp;Aktionauswahl,FAnsatzAuswahlen,0)-1)</f>
        <v>7</v>
      </c>
    </row>
    <row r="9" spans="1:6" x14ac:dyDescent="0.2">
      <c r="A9" t="s">
        <v>272</v>
      </c>
      <c r="B9" t="s">
        <v>328</v>
      </c>
      <c r="C9">
        <v>1</v>
      </c>
      <c r="D9" s="2" t="str">
        <f ca="1">INDEX(INDIRECT(A9),C9)</f>
        <v>Bitte erst Prioritätsachse auswählen</v>
      </c>
      <c r="E9" t="str">
        <f ca="1">IF(Plstg="Qualifizierung","Quali",IF(Plstg="Beratung","Berat",IF(Plstg="Qualifizierung Altenpflege","Pfl",IF(Plstg="niedrigschwellige Qualifizierung","NQ"," "))))</f>
        <v xml:space="preserve"> </v>
      </c>
      <c r="F9">
        <f>IF(ISERROR(MATCH("Auswahl"&amp;Pachseauswahl&amp;Aktionauswahl&amp;Foeauswahl,Plstgauswahlen,0)),1,MATCH("Auswahl"&amp;Pachseauswahl&amp;Aktionauswahl&amp;Foeauswahl,Plstgauswahlen,0)-1)</f>
        <v>1</v>
      </c>
    </row>
    <row r="10" spans="1:6" x14ac:dyDescent="0.2">
      <c r="A10" t="s">
        <v>273</v>
      </c>
      <c r="B10" t="s">
        <v>328</v>
      </c>
      <c r="C10">
        <v>1</v>
      </c>
      <c r="D10" s="2" t="str">
        <f ca="1">INDEX(INDIRECT(A10),C10)</f>
        <v>Bitte auswählen</v>
      </c>
    </row>
    <row r="11" spans="1:6" x14ac:dyDescent="0.2">
      <c r="A11" s="123"/>
      <c r="B11" s="123"/>
    </row>
    <row r="12" spans="1:6" x14ac:dyDescent="0.2">
      <c r="A12" s="123" t="s">
        <v>929</v>
      </c>
      <c r="B12" s="123" t="s">
        <v>327</v>
      </c>
      <c r="C12" t="b">
        <v>1</v>
      </c>
    </row>
    <row r="13" spans="1:6" x14ac:dyDescent="0.2">
      <c r="A13" t="s">
        <v>202</v>
      </c>
      <c r="B13" t="s">
        <v>328</v>
      </c>
    </row>
    <row r="15" spans="1:6" x14ac:dyDescent="0.2">
      <c r="A15" s="123" t="s">
        <v>949</v>
      </c>
      <c r="B15" t="s">
        <v>327</v>
      </c>
      <c r="C15">
        <v>1</v>
      </c>
      <c r="D15" s="129" t="str" cm="1">
        <f t="array" ref="D15">IF(Gleichstellungsauswahl=1,"findet Beachtung",IF(Gleichstellungsauswahl=2,"findet keine Beachtung",IF(Gleichstellungsauswahl=3,"keine Relevanz"," " )))</f>
        <v>findet Beachtung</v>
      </c>
    </row>
    <row r="16" spans="1:6" x14ac:dyDescent="0.2">
      <c r="A16" s="123" t="s">
        <v>948</v>
      </c>
      <c r="B16" t="s">
        <v>327</v>
      </c>
      <c r="C16">
        <v>1</v>
      </c>
      <c r="D16" s="129" t="str">
        <f>IF(Nichtdiskriminierungsauswahl=1,"findet Beachtung",IF(Nichtdiskriminierungsauswahl=2,"findet keine Beachtung",IF(Nichtdiskriminierungsauswahl=3,"keine Relevanz", " ")))</f>
        <v>findet Beachtung</v>
      </c>
    </row>
    <row r="17" spans="1:4" x14ac:dyDescent="0.2">
      <c r="A17" s="123" t="s">
        <v>336</v>
      </c>
      <c r="B17" t="s">
        <v>327</v>
      </c>
      <c r="C17">
        <v>1</v>
      </c>
      <c r="D17" s="129" t="str">
        <f>IF(Transnationalauswahl=1,"findet Beachtung",IF(Transnationalauswahl=2,"findet keine Beachtung",IF(Transnationalauswahl=3,"keine Relevanz", " ")))</f>
        <v>findet Beachtung</v>
      </c>
    </row>
    <row r="18" spans="1:4" x14ac:dyDescent="0.2">
      <c r="A18" s="123" t="s">
        <v>950</v>
      </c>
      <c r="B18" t="s">
        <v>327</v>
      </c>
      <c r="C18">
        <v>0</v>
      </c>
      <c r="D18" s="129" t="str">
        <f>IF(Nachhaltigkeitsauswahl=1,"findet Beachtung",IF(Nachhaltigkeitsauswahl=2,"findet keine Beachtung",IF(Nachhaltigkeitsauswahl=3,"keine Relevanz", " ")))</f>
        <v xml:space="preserve"> </v>
      </c>
    </row>
    <row r="19" spans="1:4" x14ac:dyDescent="0.2">
      <c r="D19" s="129"/>
    </row>
    <row r="21" spans="1:4" ht="25.85" x14ac:dyDescent="0.2">
      <c r="A21" t="s">
        <v>350</v>
      </c>
      <c r="B21" t="s">
        <v>327</v>
      </c>
      <c r="C21">
        <v>1</v>
      </c>
      <c r="D21" s="2" t="str">
        <f>IF(Entschuldung = 1, "Durchführung von Maßnahmen zur Entschuldung.", IF(Entschuldung=2,"keine Durchführung von Maßnahmen zur Entschuldung", " "))</f>
        <v>Durchführung von Maßnahmen zur Entschuldung.</v>
      </c>
    </row>
    <row r="22" spans="1:4" ht="25.85" x14ac:dyDescent="0.2">
      <c r="A22" t="s">
        <v>351</v>
      </c>
      <c r="B22" t="s">
        <v>327</v>
      </c>
      <c r="C22">
        <v>2</v>
      </c>
      <c r="D22" s="2" t="str">
        <f>IF(EuropaIch = 1, "Durchführung des Moduls Europa und Ich.", IF(EuropaIch=2,"keine Durchführung des Moduls Europa und Ich", " " ))</f>
        <v>keine Durchführung des Moduls Europa und Ich</v>
      </c>
    </row>
    <row r="25" spans="1:4" ht="13.6" x14ac:dyDescent="0.25">
      <c r="A25" s="4" t="s">
        <v>352</v>
      </c>
    </row>
    <row r="26" spans="1:4" x14ac:dyDescent="0.2">
      <c r="A26" t="s">
        <v>353</v>
      </c>
      <c r="B26" t="s">
        <v>327</v>
      </c>
      <c r="C26">
        <v>0</v>
      </c>
    </row>
    <row r="27" spans="1:4" x14ac:dyDescent="0.2">
      <c r="A27" t="s">
        <v>359</v>
      </c>
      <c r="B27" t="s">
        <v>327</v>
      </c>
      <c r="C27">
        <v>0</v>
      </c>
    </row>
    <row r="28" spans="1:4" x14ac:dyDescent="0.2">
      <c r="A28" t="s">
        <v>362</v>
      </c>
      <c r="B28" t="s">
        <v>327</v>
      </c>
      <c r="C28">
        <v>0</v>
      </c>
    </row>
    <row r="29" spans="1:4" x14ac:dyDescent="0.2">
      <c r="A29" t="s">
        <v>365</v>
      </c>
      <c r="B29" t="s">
        <v>328</v>
      </c>
      <c r="C29">
        <v>1</v>
      </c>
      <c r="D29" s="2">
        <f ca="1">INDEX(INDIRECT(A29), C29)</f>
        <v>0</v>
      </c>
    </row>
    <row r="31" spans="1:4" x14ac:dyDescent="0.2">
      <c r="A31" t="s">
        <v>42</v>
      </c>
      <c r="B31" s="56">
        <f>(DATEDIF(Beginn,Ende,"M")+1)</f>
        <v>1</v>
      </c>
    </row>
    <row r="33" spans="1:4" x14ac:dyDescent="0.2">
      <c r="A33" t="s">
        <v>270</v>
      </c>
      <c r="B33" t="s">
        <v>327</v>
      </c>
      <c r="C33">
        <v>2</v>
      </c>
      <c r="D33" s="2" t="str">
        <f ca="1">INDEX(INDIRECT(A33), C33)</f>
        <v>Bitte auswählen</v>
      </c>
    </row>
    <row r="34" spans="1:4" x14ac:dyDescent="0.2">
      <c r="A34" t="s">
        <v>584</v>
      </c>
      <c r="B34" t="s">
        <v>327</v>
      </c>
      <c r="C34">
        <v>1</v>
      </c>
      <c r="D34" s="2" t="str">
        <f ca="1">INDEX(INDIRECT(A34), C34)</f>
        <v>Bitte auswählen</v>
      </c>
    </row>
    <row r="35" spans="1:4" x14ac:dyDescent="0.2">
      <c r="A35" t="s">
        <v>585</v>
      </c>
      <c r="B35" t="s">
        <v>327</v>
      </c>
      <c r="C35">
        <v>1</v>
      </c>
      <c r="D35" s="2" t="str">
        <f ca="1">INDEX(INDIRECT(A35), C35)</f>
        <v>Bitte auswählen</v>
      </c>
    </row>
    <row r="37" spans="1:4" x14ac:dyDescent="0.2">
      <c r="A37" s="123" t="s">
        <v>661</v>
      </c>
      <c r="B37" s="123" t="s">
        <v>328</v>
      </c>
      <c r="C37" s="123">
        <v>1</v>
      </c>
    </row>
  </sheetData>
  <customSheetViews>
    <customSheetView guid="{EEA7A97B-E2BF-43AD-B211-D284BEE221A1}" showRuler="0">
      <selection activeCell="A2" sqref="A2:B2"/>
      <pageMargins left="0.78740157499999996" right="0.78740157499999996" top="0.984251969" bottom="0.984251969" header="0.4921259845" footer="0.4921259845"/>
      <headerFooter alignWithMargins="0"/>
    </customSheetView>
  </customSheetViews>
  <phoneticPr fontId="2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ignoredErrors>
    <ignoredError sqref="D15" evalError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3"/>
  <dimension ref="A1:B4"/>
  <sheetViews>
    <sheetView workbookViewId="0"/>
  </sheetViews>
  <sheetFormatPr baseColWidth="10" defaultRowHeight="12.9" x14ac:dyDescent="0.2"/>
  <cols>
    <col min="1" max="1" width="7.125" customWidth="1"/>
    <col min="2" max="2" width="16.625" customWidth="1"/>
  </cols>
  <sheetData>
    <row r="1" spans="1:2" x14ac:dyDescent="0.2">
      <c r="A1" s="122" t="s">
        <v>799</v>
      </c>
      <c r="B1" s="123" t="s">
        <v>798</v>
      </c>
    </row>
    <row r="2" spans="1:2" x14ac:dyDescent="0.2">
      <c r="A2" s="122" t="s">
        <v>800</v>
      </c>
      <c r="B2" s="123" t="s">
        <v>801</v>
      </c>
    </row>
    <row r="3" spans="1:2" x14ac:dyDescent="0.2">
      <c r="A3" s="29"/>
    </row>
    <row r="4" spans="1:2" x14ac:dyDescent="0.2">
      <c r="A4" s="29" t="s">
        <v>101</v>
      </c>
      <c r="B4" t="s">
        <v>523</v>
      </c>
    </row>
  </sheetData>
  <phoneticPr fontId="21" type="noConversion"/>
  <pageMargins left="0.78740157499999996" right="0.78740157499999996" top="0.984251969" bottom="0.984251969" header="0.4921259845" footer="0.492125984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31"/>
  <dimension ref="A1:B39"/>
  <sheetViews>
    <sheetView workbookViewId="0">
      <selection activeCell="A2" sqref="A2"/>
    </sheetView>
  </sheetViews>
  <sheetFormatPr baseColWidth="10" defaultRowHeight="12.9" x14ac:dyDescent="0.2"/>
  <cols>
    <col min="1" max="1" width="24.75" bestFit="1" customWidth="1"/>
    <col min="2" max="2" width="11.375" style="29" customWidth="1"/>
  </cols>
  <sheetData>
    <row r="1" spans="1:2" x14ac:dyDescent="0.2">
      <c r="A1" s="6" t="s">
        <v>641</v>
      </c>
      <c r="B1" s="122" t="s">
        <v>892</v>
      </c>
    </row>
    <row r="2" spans="1:2" x14ac:dyDescent="0.2">
      <c r="A2" s="124" t="s">
        <v>996</v>
      </c>
      <c r="B2" s="122" t="s">
        <v>101</v>
      </c>
    </row>
    <row r="3" spans="1:2" x14ac:dyDescent="0.2">
      <c r="A3" s="124" t="s">
        <v>937</v>
      </c>
      <c r="B3" s="122" t="s">
        <v>101</v>
      </c>
    </row>
    <row r="4" spans="1:2" x14ac:dyDescent="0.2">
      <c r="A4" s="15" t="s">
        <v>935</v>
      </c>
      <c r="B4" s="122" t="s">
        <v>101</v>
      </c>
    </row>
    <row r="5" spans="1:2" x14ac:dyDescent="0.2">
      <c r="A5" s="15" t="s">
        <v>934</v>
      </c>
      <c r="B5" s="29" t="s">
        <v>101</v>
      </c>
    </row>
    <row r="6" spans="1:2" x14ac:dyDescent="0.2">
      <c r="A6" s="15" t="s">
        <v>77</v>
      </c>
      <c r="B6" s="122" t="s">
        <v>101</v>
      </c>
    </row>
    <row r="7" spans="1:2" x14ac:dyDescent="0.2">
      <c r="A7" s="15" t="s">
        <v>102</v>
      </c>
      <c r="B7" s="122" t="s">
        <v>101</v>
      </c>
    </row>
    <row r="8" spans="1:2" x14ac:dyDescent="0.2">
      <c r="A8" s="15" t="s">
        <v>63</v>
      </c>
      <c r="B8" s="122" t="s">
        <v>799</v>
      </c>
    </row>
    <row r="9" spans="1:2" x14ac:dyDescent="0.2">
      <c r="A9" s="15" t="s">
        <v>64</v>
      </c>
      <c r="B9" s="122" t="s">
        <v>101</v>
      </c>
    </row>
    <row r="10" spans="1:2" x14ac:dyDescent="0.2">
      <c r="A10" s="15" t="s">
        <v>78</v>
      </c>
      <c r="B10" s="122" t="s">
        <v>799</v>
      </c>
    </row>
    <row r="11" spans="1:2" x14ac:dyDescent="0.2">
      <c r="A11" s="15" t="s">
        <v>58</v>
      </c>
      <c r="B11" s="29" t="s">
        <v>101</v>
      </c>
    </row>
    <row r="12" spans="1:2" x14ac:dyDescent="0.2">
      <c r="A12" s="15" t="s">
        <v>79</v>
      </c>
      <c r="B12" s="122" t="s">
        <v>101</v>
      </c>
    </row>
    <row r="13" spans="1:2" x14ac:dyDescent="0.2">
      <c r="A13" s="15" t="s">
        <v>55</v>
      </c>
      <c r="B13" s="29" t="s">
        <v>101</v>
      </c>
    </row>
    <row r="14" spans="1:2" x14ac:dyDescent="0.2">
      <c r="A14" s="15" t="s">
        <v>80</v>
      </c>
      <c r="B14" s="122" t="s">
        <v>101</v>
      </c>
    </row>
    <row r="15" spans="1:2" x14ac:dyDescent="0.2">
      <c r="A15" s="15" t="s">
        <v>65</v>
      </c>
      <c r="B15" s="29" t="s">
        <v>101</v>
      </c>
    </row>
    <row r="16" spans="1:2" x14ac:dyDescent="0.2">
      <c r="A16" s="15" t="s">
        <v>66</v>
      </c>
      <c r="B16" s="29" t="s">
        <v>101</v>
      </c>
    </row>
    <row r="17" spans="1:2" x14ac:dyDescent="0.2">
      <c r="A17" s="15" t="s">
        <v>67</v>
      </c>
      <c r="B17" s="122" t="s">
        <v>799</v>
      </c>
    </row>
    <row r="18" spans="1:2" x14ac:dyDescent="0.2">
      <c r="A18" s="15" t="s">
        <v>68</v>
      </c>
      <c r="B18" s="122" t="s">
        <v>991</v>
      </c>
    </row>
    <row r="19" spans="1:2" x14ac:dyDescent="0.2">
      <c r="A19" s="15" t="s">
        <v>56</v>
      </c>
      <c r="B19" s="122" t="s">
        <v>101</v>
      </c>
    </row>
    <row r="20" spans="1:2" x14ac:dyDescent="0.2">
      <c r="A20" s="15" t="s">
        <v>81</v>
      </c>
      <c r="B20" s="122" t="s">
        <v>101</v>
      </c>
    </row>
    <row r="21" spans="1:2" x14ac:dyDescent="0.2">
      <c r="A21" s="15" t="s">
        <v>70</v>
      </c>
      <c r="B21" s="29" t="s">
        <v>101</v>
      </c>
    </row>
    <row r="22" spans="1:2" x14ac:dyDescent="0.2">
      <c r="A22" s="15" t="s">
        <v>59</v>
      </c>
      <c r="B22" s="29" t="s">
        <v>101</v>
      </c>
    </row>
    <row r="23" spans="1:2" x14ac:dyDescent="0.2">
      <c r="A23" s="15" t="s">
        <v>104</v>
      </c>
      <c r="B23" s="122" t="s">
        <v>991</v>
      </c>
    </row>
    <row r="24" spans="1:2" x14ac:dyDescent="0.2">
      <c r="A24" s="15" t="s">
        <v>105</v>
      </c>
      <c r="B24" s="122" t="s">
        <v>991</v>
      </c>
    </row>
    <row r="25" spans="1:2" x14ac:dyDescent="0.2">
      <c r="A25" s="6" t="s">
        <v>103</v>
      </c>
      <c r="B25" s="122" t="s">
        <v>799</v>
      </c>
    </row>
    <row r="26" spans="1:2" x14ac:dyDescent="0.2">
      <c r="A26" s="15" t="s">
        <v>106</v>
      </c>
      <c r="B26" s="122" t="s">
        <v>799</v>
      </c>
    </row>
    <row r="27" spans="1:2" x14ac:dyDescent="0.2">
      <c r="A27" s="15" t="s">
        <v>60</v>
      </c>
      <c r="B27" s="29" t="s">
        <v>101</v>
      </c>
    </row>
    <row r="28" spans="1:2" x14ac:dyDescent="0.2">
      <c r="A28" s="15" t="s">
        <v>69</v>
      </c>
      <c r="B28" s="122" t="s">
        <v>991</v>
      </c>
    </row>
    <row r="29" spans="1:2" x14ac:dyDescent="0.2">
      <c r="A29" s="15" t="s">
        <v>82</v>
      </c>
      <c r="B29" s="122" t="s">
        <v>101</v>
      </c>
    </row>
    <row r="30" spans="1:2" x14ac:dyDescent="0.2">
      <c r="A30" s="15" t="s">
        <v>83</v>
      </c>
      <c r="B30" s="122" t="s">
        <v>799</v>
      </c>
    </row>
    <row r="31" spans="1:2" x14ac:dyDescent="0.2">
      <c r="A31" s="15" t="s">
        <v>88</v>
      </c>
      <c r="B31" s="122" t="s">
        <v>799</v>
      </c>
    </row>
    <row r="32" spans="1:2" x14ac:dyDescent="0.2">
      <c r="A32" s="16" t="s">
        <v>85</v>
      </c>
      <c r="B32" s="122" t="s">
        <v>101</v>
      </c>
    </row>
    <row r="33" spans="1:2" x14ac:dyDescent="0.2">
      <c r="A33" s="15" t="s">
        <v>54</v>
      </c>
      <c r="B33" s="29" t="s">
        <v>101</v>
      </c>
    </row>
    <row r="34" spans="1:2" x14ac:dyDescent="0.2">
      <c r="A34" s="15" t="s">
        <v>61</v>
      </c>
      <c r="B34" s="122" t="s">
        <v>799</v>
      </c>
    </row>
    <row r="35" spans="1:2" x14ac:dyDescent="0.2">
      <c r="A35" s="15" t="s">
        <v>57</v>
      </c>
      <c r="B35" s="29" t="s">
        <v>101</v>
      </c>
    </row>
    <row r="36" spans="1:2" x14ac:dyDescent="0.2">
      <c r="A36" s="15" t="s">
        <v>62</v>
      </c>
      <c r="B36" s="122" t="s">
        <v>799</v>
      </c>
    </row>
    <row r="37" spans="1:2" x14ac:dyDescent="0.2">
      <c r="A37" s="15" t="s">
        <v>84</v>
      </c>
      <c r="B37" s="29" t="s">
        <v>101</v>
      </c>
    </row>
    <row r="38" spans="1:2" x14ac:dyDescent="0.2">
      <c r="A38" s="15" t="s">
        <v>809</v>
      </c>
      <c r="B38" s="29" t="s">
        <v>101</v>
      </c>
    </row>
    <row r="39" spans="1:2" x14ac:dyDescent="0.2">
      <c r="A39" s="15" t="s">
        <v>936</v>
      </c>
      <c r="B39" s="122" t="s">
        <v>991</v>
      </c>
    </row>
  </sheetData>
  <autoFilter ref="A2:B39" xr:uid="{00000000-0009-0000-0000-000006000000}"/>
  <sortState xmlns:xlrd2="http://schemas.microsoft.com/office/spreadsheetml/2017/richdata2" ref="A4:B39">
    <sortCondition ref="A4:A39"/>
  </sortState>
  <customSheetViews>
    <customSheetView guid="{EEA7A97B-E2BF-43AD-B211-D284BEE221A1}" showRuler="0">
      <selection sqref="A1:A38"/>
      <pageMargins left="0.78740157499999996" right="0.78740157499999996" top="0.984251969" bottom="0.984251969" header="0.4921259845" footer="0.4921259845"/>
      <headerFooter alignWithMargins="0"/>
    </customSheetView>
  </customSheetViews>
  <phoneticPr fontId="21" type="noConversion"/>
  <printOptions gridLines="1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14"/>
  <dimension ref="A1:A3"/>
  <sheetViews>
    <sheetView workbookViewId="0">
      <selection activeCell="A2" sqref="A2"/>
    </sheetView>
  </sheetViews>
  <sheetFormatPr baseColWidth="10" defaultRowHeight="12.9" x14ac:dyDescent="0.2"/>
  <cols>
    <col min="1" max="1" width="121.625" customWidth="1"/>
  </cols>
  <sheetData>
    <row r="1" spans="1:1" ht="13.6" x14ac:dyDescent="0.25">
      <c r="A1" s="4" t="s">
        <v>264</v>
      </c>
    </row>
    <row r="2" spans="1:1" x14ac:dyDescent="0.2">
      <c r="A2" t="s">
        <v>641</v>
      </c>
    </row>
    <row r="3" spans="1:1" x14ac:dyDescent="0.2">
      <c r="A3" s="123" t="s">
        <v>641</v>
      </c>
    </row>
  </sheetData>
  <phoneticPr fontId="2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15"/>
  <dimension ref="A1:F10"/>
  <sheetViews>
    <sheetView workbookViewId="0">
      <selection activeCell="A2" sqref="A2"/>
    </sheetView>
  </sheetViews>
  <sheetFormatPr baseColWidth="10" defaultRowHeight="12.9" x14ac:dyDescent="0.2"/>
  <cols>
    <col min="1" max="1" width="50.25" customWidth="1"/>
    <col min="2" max="2" width="32.25" customWidth="1"/>
    <col min="3" max="3" width="50.25" customWidth="1"/>
    <col min="4" max="4" width="42.375" customWidth="1"/>
    <col min="5" max="5" width="38.375" customWidth="1"/>
    <col min="6" max="6" width="15.375" customWidth="1"/>
  </cols>
  <sheetData>
    <row r="1" spans="1:6" ht="13.6" x14ac:dyDescent="0.25">
      <c r="A1" s="4" t="s">
        <v>265</v>
      </c>
      <c r="B1" s="4" t="s">
        <v>259</v>
      </c>
      <c r="C1" s="4" t="s">
        <v>260</v>
      </c>
      <c r="D1" s="4" t="s">
        <v>261</v>
      </c>
      <c r="E1" s="4" t="s">
        <v>262</v>
      </c>
      <c r="F1" s="4" t="s">
        <v>583</v>
      </c>
    </row>
    <row r="2" spans="1:6" x14ac:dyDescent="0.2">
      <c r="A2" t="str">
        <f t="shared" ref="A2" ca="1" si="0">IF(OFFSET(A2,0,Pachseauswahl) = 0,"Bitte auswählen",OFFSET(A2,0,Pachseauswahl))</f>
        <v>Bitte auswählen</v>
      </c>
      <c r="B2" s="123" t="s">
        <v>641</v>
      </c>
      <c r="F2" s="3" t="s">
        <v>641</v>
      </c>
    </row>
    <row r="3" spans="1:6" x14ac:dyDescent="0.2">
      <c r="A3" s="123" t="s">
        <v>1018</v>
      </c>
      <c r="B3" s="123" t="s">
        <v>641</v>
      </c>
      <c r="C3" s="124"/>
      <c r="D3" s="124" t="s">
        <v>938</v>
      </c>
      <c r="E3" s="123"/>
      <c r="F3" s="124" t="s">
        <v>938</v>
      </c>
    </row>
    <row r="4" spans="1:6" x14ac:dyDescent="0.2">
      <c r="F4" s="17"/>
    </row>
    <row r="5" spans="1:6" x14ac:dyDescent="0.2">
      <c r="F5" s="124"/>
    </row>
    <row r="6" spans="1:6" x14ac:dyDescent="0.2">
      <c r="F6" s="17"/>
    </row>
    <row r="7" spans="1:6" x14ac:dyDescent="0.2">
      <c r="F7" s="17"/>
    </row>
    <row r="10" spans="1:6" x14ac:dyDescent="0.2">
      <c r="F10" s="123"/>
    </row>
  </sheetData>
  <phoneticPr fontId="21" type="noConversion"/>
  <pageMargins left="0.78740157499999996" right="0.78740157499999996" top="0.984251969" bottom="0.984251969" header="0.4921259845" footer="0.4921259845"/>
  <pageSetup paperSize="9" orientation="portrait" horizont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19</vt:i4>
      </vt:variant>
      <vt:variant>
        <vt:lpstr>Benannte Bereiche</vt:lpstr>
      </vt:variant>
      <vt:variant>
        <vt:i4>176</vt:i4>
      </vt:variant>
    </vt:vector>
  </HeadingPairs>
  <TitlesOfParts>
    <vt:vector size="195" baseType="lpstr">
      <vt:lpstr>Anmeldeformular Digi-Scout</vt:lpstr>
      <vt:lpstr>Check</vt:lpstr>
      <vt:lpstr>DokuBogen</vt:lpstr>
      <vt:lpstr>DOKU_Verk</vt:lpstr>
      <vt:lpstr>Auswahl</vt:lpstr>
      <vt:lpstr>HSOB</vt:lpstr>
      <vt:lpstr>GK</vt:lpstr>
      <vt:lpstr>Pachse</vt:lpstr>
      <vt:lpstr>Aktion</vt:lpstr>
      <vt:lpstr>JC</vt:lpstr>
      <vt:lpstr>Intern</vt:lpstr>
      <vt:lpstr>FAnsatz</vt:lpstr>
      <vt:lpstr>Plstg</vt:lpstr>
      <vt:lpstr>ZG</vt:lpstr>
      <vt:lpstr>fehl.Kofi</vt:lpstr>
      <vt:lpstr>Bedarfbest</vt:lpstr>
      <vt:lpstr>Namen</vt:lpstr>
      <vt:lpstr>Namenliste</vt:lpstr>
      <vt:lpstr>Datenbank_Ende</vt:lpstr>
      <vt:lpstr>aBund</vt:lpstr>
      <vt:lpstr>Akauswahl</vt:lpstr>
      <vt:lpstr>Aktion</vt:lpstr>
      <vt:lpstr>Aktionauswahl</vt:lpstr>
      <vt:lpstr>Aktionliste</vt:lpstr>
      <vt:lpstr>AktionlisteGesamt</vt:lpstr>
      <vt:lpstr>aktivkofi</vt:lpstr>
      <vt:lpstr>andland2jahr</vt:lpstr>
      <vt:lpstr>andland3jahr</vt:lpstr>
      <vt:lpstr>andlandges</vt:lpstr>
      <vt:lpstr>Anmeldeingang</vt:lpstr>
      <vt:lpstr>Anmeldenummer</vt:lpstr>
      <vt:lpstr>Anspranrede</vt:lpstr>
      <vt:lpstr>ansprmail</vt:lpstr>
      <vt:lpstr>Ansprname</vt:lpstr>
      <vt:lpstr>ansprtel</vt:lpstr>
      <vt:lpstr>Ansprvorname</vt:lpstr>
      <vt:lpstr>AZvorprojekt</vt:lpstr>
      <vt:lpstr>ba2jahr</vt:lpstr>
      <vt:lpstr>ba3jahr</vt:lpstr>
      <vt:lpstr>BAges</vt:lpstr>
      <vt:lpstr>Bedarf</vt:lpstr>
      <vt:lpstr>Bedarfbest</vt:lpstr>
      <vt:lpstr>Bedarfbestauswahl</vt:lpstr>
      <vt:lpstr>Bedarfbestliste</vt:lpstr>
      <vt:lpstr>Beginn</vt:lpstr>
      <vt:lpstr>Beraterliste</vt:lpstr>
      <vt:lpstr>Beraternamen</vt:lpstr>
      <vt:lpstr>BewertungBS</vt:lpstr>
      <vt:lpstr>Bewertungspunkte</vt:lpstr>
      <vt:lpstr>bm3jahr</vt:lpstr>
      <vt:lpstr>Chartaauswahl</vt:lpstr>
      <vt:lpstr>Dokuaktionauswahl</vt:lpstr>
      <vt:lpstr>Dokufansatzauswahl</vt:lpstr>
      <vt:lpstr>DokuPauswahl</vt:lpstr>
      <vt:lpstr>'Anmeldeformular Digi-Scout'!Druckbereich</vt:lpstr>
      <vt:lpstr>Check!Druckbereich</vt:lpstr>
      <vt:lpstr>DokuBogen!Druckbereich</vt:lpstr>
      <vt:lpstr>edwd</vt:lpstr>
      <vt:lpstr>edwdAuswahl</vt:lpstr>
      <vt:lpstr>eigen2jahr</vt:lpstr>
      <vt:lpstr>eigen3jahr</vt:lpstr>
      <vt:lpstr>eigenges</vt:lpstr>
      <vt:lpstr>einnahmen2jahr</vt:lpstr>
      <vt:lpstr>einnahmen3jahr</vt:lpstr>
      <vt:lpstr>einnahmenges</vt:lpstr>
      <vt:lpstr>Ende</vt:lpstr>
      <vt:lpstr>Entschuldung</vt:lpstr>
      <vt:lpstr>eurekarlpnr</vt:lpstr>
      <vt:lpstr>EuropaIch</vt:lpstr>
      <vt:lpstr>Fansatz</vt:lpstr>
      <vt:lpstr>FAnsatzAuswahlen</vt:lpstr>
      <vt:lpstr>Fansatzliste</vt:lpstr>
      <vt:lpstr>FansatzlisteGesamt</vt:lpstr>
      <vt:lpstr>FAnsatzlisteVersatz</vt:lpstr>
      <vt:lpstr>fehl.kofi</vt:lpstr>
      <vt:lpstr>fehl.Kofiauswahl</vt:lpstr>
      <vt:lpstr>Foeansatzlisteges</vt:lpstr>
      <vt:lpstr>Foeauswahl</vt:lpstr>
      <vt:lpstr>FProjBeginn</vt:lpstr>
      <vt:lpstr>FristEingang</vt:lpstr>
      <vt:lpstr>GEK</vt:lpstr>
      <vt:lpstr>GKAuswahl</vt:lpstr>
      <vt:lpstr>GKListe</vt:lpstr>
      <vt:lpstr>Gleichstellungsauswahl</vt:lpstr>
      <vt:lpstr>HSOB</vt:lpstr>
      <vt:lpstr>Indikator</vt:lpstr>
      <vt:lpstr>Inhalte</vt:lpstr>
      <vt:lpstr>intervesf</vt:lpstr>
      <vt:lpstr>jm3jahr</vt:lpstr>
      <vt:lpstr>Jobcenter</vt:lpstr>
      <vt:lpstr>jobcenter2jahr</vt:lpstr>
      <vt:lpstr>jobcenter3jahr</vt:lpstr>
      <vt:lpstr>jobcenterges</vt:lpstr>
      <vt:lpstr>KMU</vt:lpstr>
      <vt:lpstr>kom2jahr</vt:lpstr>
      <vt:lpstr>kom3jahr</vt:lpstr>
      <vt:lpstr>komges</vt:lpstr>
      <vt:lpstr>Koop</vt:lpstr>
      <vt:lpstr>Kost2jahr</vt:lpstr>
      <vt:lpstr>kost3jahr</vt:lpstr>
      <vt:lpstr>kostges</vt:lpstr>
      <vt:lpstr>Laufzeit</vt:lpstr>
      <vt:lpstr>LDKom</vt:lpstr>
      <vt:lpstr>ltganrede</vt:lpstr>
      <vt:lpstr>ltgname</vt:lpstr>
      <vt:lpstr>ltgtitel</vt:lpstr>
      <vt:lpstr>ltgvorname</vt:lpstr>
      <vt:lpstr>mastd2jahr</vt:lpstr>
      <vt:lpstr>mastd3jahr</vt:lpstr>
      <vt:lpstr>mastdges</vt:lpstr>
      <vt:lpstr>mb2jahr</vt:lpstr>
      <vt:lpstr>mbges</vt:lpstr>
      <vt:lpstr>Methode</vt:lpstr>
      <vt:lpstr>mffKI2jahr</vt:lpstr>
      <vt:lpstr>mffki3jahr</vt:lpstr>
      <vt:lpstr>mffKIges</vt:lpstr>
      <vt:lpstr>Migrat</vt:lpstr>
      <vt:lpstr>mj2jahr</vt:lpstr>
      <vt:lpstr>mjges</vt:lpstr>
      <vt:lpstr>mkuem2jahr</vt:lpstr>
      <vt:lpstr>mkuem3jahr</vt:lpstr>
      <vt:lpstr>mkuemges</vt:lpstr>
      <vt:lpstr>mwg2jahr</vt:lpstr>
      <vt:lpstr>mwg3jahr</vt:lpstr>
      <vt:lpstr>mwgges</vt:lpstr>
      <vt:lpstr>mwvlw2jahr</vt:lpstr>
      <vt:lpstr>mwvlw3jahr</vt:lpstr>
      <vt:lpstr>mwvlwges</vt:lpstr>
      <vt:lpstr>Nachhaltigkeitsauswahl</vt:lpstr>
      <vt:lpstr>neufass</vt:lpstr>
      <vt:lpstr>Nichtdiskriminierungsauswahl</vt:lpstr>
      <vt:lpstr>nrvorprojekt</vt:lpstr>
      <vt:lpstr>Pachse</vt:lpstr>
      <vt:lpstr>Pachseauswahl</vt:lpstr>
      <vt:lpstr>Pachsekurz</vt:lpstr>
      <vt:lpstr>Pachseliste</vt:lpstr>
      <vt:lpstr>pauschale</vt:lpstr>
      <vt:lpstr>PK</vt:lpstr>
      <vt:lpstr>PkostAG</vt:lpstr>
      <vt:lpstr>Plstg</vt:lpstr>
      <vt:lpstr>Plstgansatzliste</vt:lpstr>
      <vt:lpstr>Plstgansatzlisteversatz</vt:lpstr>
      <vt:lpstr>PlstgAuswahl</vt:lpstr>
      <vt:lpstr>Plstgauswahlen</vt:lpstr>
      <vt:lpstr>Plstgauswahlgesamt</vt:lpstr>
      <vt:lpstr>PLstgkurz</vt:lpstr>
      <vt:lpstr>Plstgliste</vt:lpstr>
      <vt:lpstr>Prio2auswahl</vt:lpstr>
      <vt:lpstr>Prioauswahl</vt:lpstr>
      <vt:lpstr>Projektname</vt:lpstr>
      <vt:lpstr>Projnettokosten</vt:lpstr>
      <vt:lpstr>Ptitel</vt:lpstr>
      <vt:lpstr>regBed</vt:lpstr>
      <vt:lpstr>SitZG</vt:lpstr>
      <vt:lpstr>spenden2jahr</vt:lpstr>
      <vt:lpstr>spenden3jahr</vt:lpstr>
      <vt:lpstr>spendenges</vt:lpstr>
      <vt:lpstr>SProjbeginn</vt:lpstr>
      <vt:lpstr>sstgoeffentl2jahr</vt:lpstr>
      <vt:lpstr>sstgoeffentl3jahr</vt:lpstr>
      <vt:lpstr>sstgoeffentlges</vt:lpstr>
      <vt:lpstr>Struktur</vt:lpstr>
      <vt:lpstr>Temail</vt:lpstr>
      <vt:lpstr>Tfax</vt:lpstr>
      <vt:lpstr>Tname</vt:lpstr>
      <vt:lpstr>TNanz</vt:lpstr>
      <vt:lpstr>TNbes</vt:lpstr>
      <vt:lpstr>tnentgelt2jahr</vt:lpstr>
      <vt:lpstr>tnentgelt3jahr</vt:lpstr>
      <vt:lpstr>Tnentgeltges</vt:lpstr>
      <vt:lpstr>tngebühren2jahr</vt:lpstr>
      <vt:lpstr>tngebühren3jahr</vt:lpstr>
      <vt:lpstr>tngebührenges</vt:lpstr>
      <vt:lpstr>TNml</vt:lpstr>
      <vt:lpstr>TNnbinär</vt:lpstr>
      <vt:lpstr>TNpl</vt:lpstr>
      <vt:lpstr>TNrlpauswahl</vt:lpstr>
      <vt:lpstr>TNu25j</vt:lpstr>
      <vt:lpstr>TNue25</vt:lpstr>
      <vt:lpstr>TNue45</vt:lpstr>
      <vt:lpstr>Tnue55</vt:lpstr>
      <vt:lpstr>TNwbl</vt:lpstr>
      <vt:lpstr>Tort</vt:lpstr>
      <vt:lpstr>Tplz</vt:lpstr>
      <vt:lpstr>Transnationalauswahl</vt:lpstr>
      <vt:lpstr>Tstraße</vt:lpstr>
      <vt:lpstr>Ttel</vt:lpstr>
      <vt:lpstr>Ueregion</vt:lpstr>
      <vt:lpstr>ZG</vt:lpstr>
      <vt:lpstr>ZGauswahl</vt:lpstr>
      <vt:lpstr>ZGliste</vt:lpstr>
      <vt:lpstr>Zielvorg</vt:lpstr>
      <vt:lpstr>zuschussuntern2jahr</vt:lpstr>
      <vt:lpstr>zuschussuntern3jahr</vt:lpstr>
      <vt:lpstr>zuschussunternges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Silvia Hintz</dc:creator>
  <cp:lastModifiedBy>Neubert, Annekathrin (msagd)</cp:lastModifiedBy>
  <cp:lastPrinted>2026-02-27T06:26:24Z</cp:lastPrinted>
  <dcterms:created xsi:type="dcterms:W3CDTF">2002-06-03T13:07:44Z</dcterms:created>
  <dcterms:modified xsi:type="dcterms:W3CDTF">2026-02-27T08:02:46Z</dcterms:modified>
</cp:coreProperties>
</file>